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0" yWindow="2900" windowWidth="20320" windowHeight="15800" tabRatio="500" activeTab="4"/>
  </bookViews>
  <sheets>
    <sheet name="1.1" sheetId="1" r:id="rId1"/>
    <sheet name="2.1" sheetId="2" r:id="rId2"/>
    <sheet name="2.2&amp;2.3" sheetId="3" r:id="rId3"/>
    <sheet name="2.4" sheetId="4" r:id="rId4"/>
    <sheet name="3.1" sheetId="5" r:id="rId5"/>
    <sheet name="4.1" sheetId="6" r:id="rId6"/>
    <sheet name="5.1" sheetId="7" r:id="rId7"/>
    <sheet name="6.1" sheetId="8" r:id="rId8"/>
    <sheet name="7.1" sheetId="9" r:id="rId9"/>
    <sheet name="8.1" sheetId="10" r:id="rId10"/>
    <sheet name="9.1" sheetId="11" r:id="rId11"/>
    <sheet name="10.1" sheetId="12" r:id="rId12"/>
    <sheet name="11.1" sheetId="13" r:id="rId13"/>
    <sheet name="12.1" sheetId="14" r:id="rId14"/>
    <sheet name="13.1" sheetId="15" r:id="rId15"/>
    <sheet name="13.2" sheetId="16" r:id="rId16"/>
    <sheet name="14.1" sheetId="17" r:id="rId17"/>
    <sheet name="16.1" sheetId="18" r:id="rId18"/>
    <sheet name="16.2" sheetId="19" r:id="rId19"/>
    <sheet name="16.3" sheetId="20" r:id="rId20"/>
    <sheet name="17.1" sheetId="21" r:id="rId21"/>
    <sheet name="18.1" sheetId="22" r:id="rId22"/>
    <sheet name="18.2" sheetId="23" r:id="rId23"/>
    <sheet name="18.3" sheetId="24" r:id="rId24"/>
    <sheet name="18.4" sheetId="25" r:id="rId25"/>
  </sheets>
  <definedNames>
    <definedName name="_Print_Area" localSheetId="23">'18.3'!$A$1:$N$17</definedName>
    <definedName name="_xlnm.Print_Area" localSheetId="0">'1.1'!$A$1:$E$21</definedName>
    <definedName name="_xlnm.Print_Area" localSheetId="11">'10.1'!$A$1:$G$27</definedName>
    <definedName name="_xlnm.Print_Area" localSheetId="12">'11.1'!$A$1:$G$27</definedName>
    <definedName name="_xlnm.Print_Area" localSheetId="13">'12.1'!$A$1:$G$27</definedName>
    <definedName name="_xlnm.Print_Area" localSheetId="14">'13.1'!$A$1:$J$29</definedName>
    <definedName name="_xlnm.Print_Area" localSheetId="15">'13.2'!$A$1:$B$13</definedName>
    <definedName name="_xlnm.Print_Area" localSheetId="16">'14.1'!$A$1:$J$29</definedName>
    <definedName name="_xlnm.Print_Area" localSheetId="17">'16.1'!$A$1:$B$15</definedName>
    <definedName name="_xlnm.Print_Area" localSheetId="18">'16.2'!$A$1:$G$23</definedName>
    <definedName name="_xlnm.Print_Area" localSheetId="19">'16.3'!$A$1:$G$23</definedName>
    <definedName name="_xlnm.Print_Area" localSheetId="20">'17.1'!$A$1:$L$32</definedName>
    <definedName name="_xlnm.Print_Area" localSheetId="21">'18.1'!$A$1:$B$15</definedName>
    <definedName name="_xlnm.Print_Area" localSheetId="22">'18.2'!$A$1:$B$18</definedName>
    <definedName name="_xlnm.Print_Area" localSheetId="24">'18.4'!$A$1:$N$17</definedName>
    <definedName name="_xlnm.Print_Area" localSheetId="1">'2.1'!$A$1:$M$22</definedName>
    <definedName name="_xlnm.Print_Area" localSheetId="2">'2.2&amp;2.3'!$A$1:$G$29</definedName>
    <definedName name="_xlnm.Print_Area" localSheetId="3">'2.4'!$A$1:$B$12</definedName>
    <definedName name="_xlnm.Print_Area" localSheetId="4">'3.1'!$A$1:$I$39</definedName>
    <definedName name="_xlnm.Print_Area" localSheetId="5">'4.1'!$A$1:$G$28</definedName>
    <definedName name="_xlnm.Print_Area" localSheetId="6">'5.1'!$A$1:$G$26</definedName>
    <definedName name="_xlnm.Print_Area" localSheetId="7">'6.1'!$A$1:$G$27</definedName>
    <definedName name="_xlnm.Print_Area" localSheetId="8">'7.1'!$A$1:$G$27</definedName>
    <definedName name="_xlnm.Print_Area" localSheetId="9">'8.1'!$A$1:$G$27</definedName>
    <definedName name="_xlnm.Print_Area" localSheetId="10">'9.1'!$A$1:$G$26</definedName>
    <definedName name="Z_13650422_C407_A441_9AFA_386B5C3D8357_.wvu.PrintArea" localSheetId="0" hidden="1">'1.1'!$A$1:$E$21</definedName>
    <definedName name="Z_13650422_C407_A441_9AFA_386B5C3D8357_.wvu.PrintArea" localSheetId="1" hidden="1">'2.1'!$A$1:$M$22</definedName>
    <definedName name="Z_13650422_C407_A441_9AFA_386B5C3D8357_.wvu.PrintArea" localSheetId="3" hidden="1">'2.4'!$A$1:$B$12</definedName>
    <definedName name="Z_13650422_C407_A441_9AFA_386B5C3D8357_.wvu.PrintArea" localSheetId="4" hidden="1">'3.1'!$A$1:$I$39</definedName>
    <definedName name="Z_13650422_C407_A441_9AFA_386B5C3D8357_.wvu.PrintArea" localSheetId="5" hidden="1">'4.1'!$A$1:$G$27</definedName>
  </definedNames>
  <calcPr fullCalcOnLoad="1"/>
</workbook>
</file>

<file path=xl/sharedStrings.xml><?xml version="1.0" encoding="utf-8"?>
<sst xmlns="http://schemas.openxmlformats.org/spreadsheetml/2006/main" count="777" uniqueCount="323">
  <si>
    <t>Accrued Expenses Payable Increase</t>
  </si>
  <si>
    <t>Earnings Before Income Tax</t>
  </si>
  <si>
    <t>Accounts Payable Increase</t>
  </si>
  <si>
    <t>Interest Expense</t>
  </si>
  <si>
    <t>Depreciation Expense</t>
  </si>
  <si>
    <t>Earnings Before Interest and Income Tax</t>
  </si>
  <si>
    <t>Prepaid Expenses Increase</t>
  </si>
  <si>
    <t>Net cash change during year</t>
  </si>
  <si>
    <t>For distributions to stockholders from profit</t>
  </si>
  <si>
    <t>For building improvements, new machines, new equipment, and intangible assets</t>
  </si>
  <si>
    <t>From issuing additional capital stock (ownership shares) in the business</t>
  </si>
  <si>
    <t>From increasing amount borrowed on interest-bearing notes payable</t>
  </si>
  <si>
    <t>Other Sources and Uses of Cash</t>
  </si>
  <si>
    <t>For income tax, some of which was paid on last year's taxable income</t>
  </si>
  <si>
    <t>For interest on short-term and long-term debt, some of which applies to last year</t>
  </si>
  <si>
    <t>For operating expenses, some of which were incurred last year</t>
  </si>
  <si>
    <t>For acquiring products that were sold, or are still being held for future sale</t>
  </si>
  <si>
    <t xml:space="preserve">From sales of products to customers, which includes some sales made last year </t>
  </si>
  <si>
    <t>Profit-Making Activities</t>
  </si>
  <si>
    <t>(Decrease)</t>
  </si>
  <si>
    <t>(Outflows)</t>
  </si>
  <si>
    <t>Increase</t>
  </si>
  <si>
    <t>Inflows</t>
  </si>
  <si>
    <t>Net Cash</t>
  </si>
  <si>
    <t>Cash</t>
  </si>
  <si>
    <t>Dollar Amounts in Thousands</t>
  </si>
  <si>
    <t>SUMMARY OF CASH FLOWS DURING YEAR</t>
  </si>
  <si>
    <t>EXHIBIT 1.1</t>
  </si>
  <si>
    <t>Stockholders' Equity</t>
  </si>
  <si>
    <t>Total Assets</t>
  </si>
  <si>
    <t>Total Liabilities and</t>
  </si>
  <si>
    <t>Stockholders' Equity</t>
  </si>
  <si>
    <t>Long-term Operating Assets</t>
  </si>
  <si>
    <t>Retained Earnings</t>
  </si>
  <si>
    <t>Intangible Assets</t>
  </si>
  <si>
    <t>and 800,000 shares respectively</t>
  </si>
  <si>
    <t>Capital Stock–793,000 shares</t>
  </si>
  <si>
    <t>Cost Less Depreciation</t>
  </si>
  <si>
    <t>Accumulated Depreciation</t>
  </si>
  <si>
    <t>Long-Term Notes Payable</t>
  </si>
  <si>
    <t>Property, Plant and Equipment</t>
  </si>
  <si>
    <t>Current Liabilities</t>
  </si>
  <si>
    <t>Current Assets</t>
  </si>
  <si>
    <t>Short-Term Notes Payable</t>
  </si>
  <si>
    <t>Prepaid Expenses</t>
  </si>
  <si>
    <t>Income Tax Payable</t>
  </si>
  <si>
    <t>Inventory</t>
  </si>
  <si>
    <t>Cash Flow from Operating Activities</t>
  </si>
  <si>
    <t>Sales Revenue</t>
  </si>
  <si>
    <t>Dollar Amounts in Thousands</t>
  </si>
  <si>
    <t>STATEMENT OF CASH FLOWS FOR YEAR</t>
  </si>
  <si>
    <t>INCOME STATEMENT FOR YEAR</t>
  </si>
  <si>
    <t>EXHIBIT 2.3</t>
  </si>
  <si>
    <t>EXHIBIT 2.2</t>
  </si>
  <si>
    <t>Net Income</t>
  </si>
  <si>
    <t xml:space="preserve">   Administrative Expenses</t>
  </si>
  <si>
    <t>Selling, General and</t>
  </si>
  <si>
    <t>Dollar Amounts in Thousands</t>
  </si>
  <si>
    <t>SINGLE STEP INCOME STATEMENT</t>
  </si>
  <si>
    <t>EXHIBIT 2.4</t>
  </si>
  <si>
    <t>Stockholders Equity</t>
  </si>
  <si>
    <t>Total Liabilities and</t>
  </si>
  <si>
    <t>Retained Earnings</t>
  </si>
  <si>
    <t>Capital Stock</t>
  </si>
  <si>
    <t xml:space="preserve">     Cash Flow From Financing Activities</t>
  </si>
  <si>
    <t>STOCKHOLDERS' EQUITY</t>
  </si>
  <si>
    <t>Cash Dividends From Profit</t>
  </si>
  <si>
    <t>Issuing Additional Capital Stock Shares</t>
  </si>
  <si>
    <t>Increasing Long-term Debt</t>
  </si>
  <si>
    <t>Short-term Notes Payable</t>
  </si>
  <si>
    <t>Increasing Short-term Debt</t>
  </si>
  <si>
    <t>Financing Activities</t>
  </si>
  <si>
    <t xml:space="preserve">     Cash Flow From Investing Activities</t>
  </si>
  <si>
    <t>Expenditures for intangible assets</t>
  </si>
  <si>
    <t xml:space="preserve">   plant and equipment</t>
  </si>
  <si>
    <t>Accounts Payable</t>
  </si>
  <si>
    <t>Expenditures for property,</t>
  </si>
  <si>
    <t>LIABILITIES</t>
  </si>
  <si>
    <t>Accrued Expenses Payable</t>
  </si>
  <si>
    <t>Accounts Receivable</t>
  </si>
  <si>
    <t>Accounts Payable</t>
  </si>
  <si>
    <t>Cash</t>
  </si>
  <si>
    <t>Change</t>
  </si>
  <si>
    <t>Year</t>
  </si>
  <si>
    <t>This</t>
  </si>
  <si>
    <t>Last</t>
  </si>
  <si>
    <t>YEAR-END BALANCE SHEETS</t>
  </si>
  <si>
    <t>EXHIBIT 2.1</t>
  </si>
  <si>
    <t>Cash Balance at End of Year</t>
  </si>
  <si>
    <t>Cash Balance at Start of Year</t>
  </si>
  <si>
    <t>Decrease in Cash During Year</t>
  </si>
  <si>
    <t>Decrease in Cash During Year</t>
  </si>
  <si>
    <t>Distribution of Cash Dividends From Profit</t>
  </si>
  <si>
    <t>Issuance of Additional Capital Stock Shares</t>
  </si>
  <si>
    <t>Increase in Long-term Debt</t>
  </si>
  <si>
    <t>Increase in Short-term Debt</t>
  </si>
  <si>
    <t>Cash Flow from Financing Activities</t>
  </si>
  <si>
    <t>Expenditures for intangible assets</t>
  </si>
  <si>
    <t>Expenditures for property, plant and equipment</t>
  </si>
  <si>
    <t>Cash Flow from Investing Activities</t>
  </si>
  <si>
    <t>Net Income</t>
  </si>
  <si>
    <t>Income Tax Payable Increase</t>
  </si>
  <si>
    <t>Income Tax Expense</t>
  </si>
  <si>
    <t>EXHIBIT 7.1</t>
  </si>
  <si>
    <t>SELLING, GENERAL AND ADMINISTRATIVE EXPENSES AND PREPAID EXPENSES</t>
  </si>
  <si>
    <t>EXHIBIT 8.1</t>
  </si>
  <si>
    <t>PROPERTY, PLANT AND EQUIPMENT, DEPRECIATION EXPENSE, AND ACCUMULATED DEPRECIATION</t>
  </si>
  <si>
    <t>EXHIBIT 9.1</t>
  </si>
  <si>
    <t>ACCRUING UNPAID EXPENSES</t>
  </si>
  <si>
    <t>EXHIBIT 10.1</t>
  </si>
  <si>
    <t>INCOME TAX EXPENSE AND INCOME TAX PAYABLE</t>
  </si>
  <si>
    <t>EXHIBIT 11.1</t>
  </si>
  <si>
    <t>Capital Stock (800,000 shares)</t>
  </si>
  <si>
    <t>Capital Stock (800,000 shares)</t>
  </si>
  <si>
    <t>Investing Activities</t>
  </si>
  <si>
    <t>Operating Earnings</t>
  </si>
  <si>
    <t>Total assets</t>
  </si>
  <si>
    <t xml:space="preserve">     Cash Flow From Operating Activities</t>
  </si>
  <si>
    <t>Income Tax Payable Increase</t>
  </si>
  <si>
    <t>Intangible Assets</t>
  </si>
  <si>
    <t>Accrued Expenses Payable Increase</t>
  </si>
  <si>
    <t>Selling, Gen. &amp; Adm. Expenses</t>
  </si>
  <si>
    <t>Accounts Payable Increase</t>
  </si>
  <si>
    <t>Depreciation Expense</t>
  </si>
  <si>
    <t>Prepaid Expenses Increase</t>
  </si>
  <si>
    <t>Inventory Increase</t>
  </si>
  <si>
    <t>Accounts Receivable Increase</t>
  </si>
  <si>
    <t>Net Income (from Income Statement)</t>
  </si>
  <si>
    <t>Operating Activities</t>
  </si>
  <si>
    <t>Cash</t>
  </si>
  <si>
    <t>INCOME STATEMENT</t>
  </si>
  <si>
    <t>STATEMENT OF CASH FLOWS</t>
  </si>
  <si>
    <t>ASSETS</t>
  </si>
  <si>
    <t>During Year</t>
  </si>
  <si>
    <t>Balances</t>
  </si>
  <si>
    <t>Year-End</t>
  </si>
  <si>
    <t xml:space="preserve"> BALANCE SHEET</t>
  </si>
  <si>
    <t>CONNECTIONS BETWEEN THREE FINANCIAL STATEMENTS</t>
  </si>
  <si>
    <t>EXHIBIT 3.1</t>
  </si>
  <si>
    <t>Total Liabilities and Stockholders' Equity</t>
  </si>
  <si>
    <t>LIABILITIES and STOCKHOLDERS' EQUITY</t>
  </si>
  <si>
    <t>INCOME STATEMENT FOR YEAR</t>
  </si>
  <si>
    <t>ASSETS</t>
  </si>
  <si>
    <t>BALANCE SHEET AT YEAR-END</t>
  </si>
  <si>
    <t>SALES REVENUE AND ACCOUNTS RECEIVABLE</t>
  </si>
  <si>
    <t>EXHIBIT 4.1</t>
  </si>
  <si>
    <t>Accrued Expenses Payable</t>
  </si>
  <si>
    <t>COST OF GOODS SOLD EXPENSE AND INVENTORY</t>
  </si>
  <si>
    <t>EXHIBIT 5.1</t>
  </si>
  <si>
    <t>Accounts Payable</t>
  </si>
  <si>
    <t>Depreciation Expense</t>
  </si>
  <si>
    <t>Inventory Increase</t>
  </si>
  <si>
    <t>Selling, General and Administrative Expenses</t>
  </si>
  <si>
    <t>Accounts Receivable Increase</t>
  </si>
  <si>
    <t>Gross Margin</t>
  </si>
  <si>
    <t>Net Income (from Income Statement)</t>
  </si>
  <si>
    <t xml:space="preserve">Cost of Goods Sold Expense </t>
  </si>
  <si>
    <t>Income Tax Payable Change</t>
  </si>
  <si>
    <t>Accrued Expenses Change</t>
  </si>
  <si>
    <t>Accounts Payable Change</t>
  </si>
  <si>
    <t>Prepaid Expenses Change</t>
  </si>
  <si>
    <t>Inventory Change</t>
  </si>
  <si>
    <t>Accounts Receivable Change</t>
  </si>
  <si>
    <t>ACTIVITIES IN STEADY-STATE SCENARIO</t>
  </si>
  <si>
    <t>CASH FLOW FROM OPERATING (PROFIT-MAKING)</t>
  </si>
  <si>
    <t>EXHIBIT 16.1</t>
  </si>
  <si>
    <t>Budgeted Net Income For Next Year</t>
  </si>
  <si>
    <t>Earnings Per Share</t>
  </si>
  <si>
    <t>Intangible Assets</t>
  </si>
  <si>
    <t>BALANCE SHEET AT YEAR-END</t>
  </si>
  <si>
    <t>NET INCOME AND RETAINED EARNINGS; EARNINGS PER SHARE (EPS)</t>
  </si>
  <si>
    <t>EXHIBIT 12.1</t>
  </si>
  <si>
    <t>Decrease in Cash During Year</t>
  </si>
  <si>
    <t>and Stockholders' Equity</t>
  </si>
  <si>
    <t>Cash Flow From Financing Activities</t>
  </si>
  <si>
    <t>Total Liabilities</t>
  </si>
  <si>
    <t>Cash Dividends Paid Shareholders</t>
  </si>
  <si>
    <t>Issue of Additional Capital Stock Shares</t>
  </si>
  <si>
    <t>Increase in Long-Term Notes Payable</t>
  </si>
  <si>
    <t>Increase in Short-Term Notes Payable</t>
  </si>
  <si>
    <t>Cash Flow From Investing Activities</t>
  </si>
  <si>
    <t>Accrued Expenses Payable</t>
  </si>
  <si>
    <t>Investments in Intangible Assets</t>
  </si>
  <si>
    <t>Investments in Property Plant and Equipment</t>
  </si>
  <si>
    <t>Liabilities and Stockholders' Equity</t>
  </si>
  <si>
    <t>Cash Flow From Operating Activities</t>
  </si>
  <si>
    <t>Income Tax Payable Increase</t>
  </si>
  <si>
    <t>Intangible Assets</t>
  </si>
  <si>
    <t>Accrued Expenses Payable  Increase</t>
  </si>
  <si>
    <t>Accounts Payable Increase</t>
  </si>
  <si>
    <t>Prepaid Expenses Increase</t>
  </si>
  <si>
    <t>Inventory Increase</t>
  </si>
  <si>
    <t>Accounts Receivable Increase</t>
  </si>
  <si>
    <t>Net Income–See Income Statement</t>
  </si>
  <si>
    <t>Assets</t>
  </si>
  <si>
    <t>STATEMENT OF CASH FLOWS FOR YEAR</t>
  </si>
  <si>
    <t>Change</t>
  </si>
  <si>
    <t>of Year</t>
  </si>
  <si>
    <t>BALANCE SHEET</t>
  </si>
  <si>
    <t>End</t>
  </si>
  <si>
    <t>Start</t>
  </si>
  <si>
    <t>CASH FLOW FROM  OPERATING (PROFIT-MAKING) ACTIVITIES</t>
  </si>
  <si>
    <t>EXHIBIT 13.1</t>
  </si>
  <si>
    <t>Operating Expenses</t>
  </si>
  <si>
    <t>IN THE STATEMENT OF CASH FLOWS</t>
  </si>
  <si>
    <t>CASH FLOW FROM OPERATING ACTIVITIES</t>
  </si>
  <si>
    <t xml:space="preserve">DIRECT METHOD FORMAT FOR REPORTING </t>
  </si>
  <si>
    <t>EXHIBIT 13.2</t>
  </si>
  <si>
    <t>INVENTORY AND ACCOUNTS PAYABLE</t>
  </si>
  <si>
    <t>EXHIBIT 6.1</t>
  </si>
  <si>
    <t>LIABILITIES and STOCKHOLDERS' EQUITY</t>
  </si>
  <si>
    <t>Selling, Gen. &amp; Adm. Expenses</t>
  </si>
  <si>
    <t>SELLING, GENERAL AND ADMINISTRATIVE EXPENSES AND ACCOUNTS PAYABLE</t>
  </si>
  <si>
    <t>Beginning Balances</t>
  </si>
  <si>
    <t>Long-term Notes Payable</t>
  </si>
  <si>
    <t>Earnings</t>
  </si>
  <si>
    <t>Stock</t>
  </si>
  <si>
    <t xml:space="preserve">     Current Liabilities</t>
  </si>
  <si>
    <t xml:space="preserve">Retained </t>
  </si>
  <si>
    <t>Capital</t>
  </si>
  <si>
    <t>STOCKHOLDERS' EQUITY FOR YEAR</t>
  </si>
  <si>
    <t>STATEMENT OF CHANGES IN</t>
  </si>
  <si>
    <t>Liabilities &amp; Owners' Equity</t>
  </si>
  <si>
    <t>Basic Earnings Per Share</t>
  </si>
  <si>
    <t>Expenditures for Intangible Assets</t>
  </si>
  <si>
    <t>Expenditures for Property, Plant and Equipment</t>
  </si>
  <si>
    <t xml:space="preserve">     Total Assets</t>
  </si>
  <si>
    <t>Earnings Before Tax</t>
  </si>
  <si>
    <t>Property, Plant, &amp; Equipment</t>
  </si>
  <si>
    <t>Earnings Before Interest and Tax</t>
  </si>
  <si>
    <t xml:space="preserve">     Current Assets</t>
  </si>
  <si>
    <t xml:space="preserve">     Administrative Expenses</t>
  </si>
  <si>
    <t>Selling, General and</t>
  </si>
  <si>
    <t>Cost of Goods Sold Expense</t>
  </si>
  <si>
    <t>Net Income</t>
  </si>
  <si>
    <t>BALANCE SHEET AT END OF YEAR</t>
  </si>
  <si>
    <t>INCOME STATEMENT FOR YEAR</t>
  </si>
  <si>
    <t>Dollar Amounts in Thousands Except Earnings Per Share</t>
  </si>
  <si>
    <t>Budgeted Increase Next Year</t>
  </si>
  <si>
    <t>Cash Flow From Operating Activities</t>
  </si>
  <si>
    <t>Earnings Before Interest and Income Tax</t>
  </si>
  <si>
    <t>Selling, General and Administrative Expenses</t>
  </si>
  <si>
    <t>Cost of Goods Sold Expense</t>
  </si>
  <si>
    <t>Budgeted Net Income</t>
  </si>
  <si>
    <t>Operating Activities For Next Year</t>
  </si>
  <si>
    <t>Next Year</t>
  </si>
  <si>
    <t>Ended</t>
  </si>
  <si>
    <t>Budgeted Cash Flow From</t>
  </si>
  <si>
    <t>Changes for</t>
  </si>
  <si>
    <t>Year Just</t>
  </si>
  <si>
    <t>Budgeted</t>
  </si>
  <si>
    <t>Actual for</t>
  </si>
  <si>
    <t>INCOME STATEMENT</t>
  </si>
  <si>
    <t>CASH FLOW FROM OPERATING (PROFIT-MAKING) ACTIVITIES IN GROWTH SCENARIO</t>
  </si>
  <si>
    <t>EXHIBIT 16.2</t>
  </si>
  <si>
    <t>Budgeted Decrease Next Year</t>
  </si>
  <si>
    <t>Cash Flow From Operating Activities</t>
  </si>
  <si>
    <t>Income Tax Payable Decrease</t>
  </si>
  <si>
    <t>Accrued Expenses Payable Decrease</t>
  </si>
  <si>
    <t>Accounts Payable Decrease</t>
  </si>
  <si>
    <t>Prepaid Expenses Decrease</t>
  </si>
  <si>
    <t>Inventory Decrease</t>
  </si>
  <si>
    <t>Accounts Receivable Decrease</t>
  </si>
  <si>
    <t>Budgeted Net Income</t>
  </si>
  <si>
    <t>Operating Activities For Next Year</t>
  </si>
  <si>
    <t>Changes for</t>
  </si>
  <si>
    <t>Actual for</t>
  </si>
  <si>
    <t>Accrued Expenses Payable Increase</t>
  </si>
  <si>
    <t>CASH FLOWS FROM INVESTING AND FINANCING ACTIVITIES</t>
  </si>
  <si>
    <t>EXHIBIT 14.1</t>
  </si>
  <si>
    <t>Original</t>
  </si>
  <si>
    <t xml:space="preserve">     5% Higher Sales Volume</t>
  </si>
  <si>
    <t xml:space="preserve">     5% Higher Sales Prices</t>
  </si>
  <si>
    <t>COMPARISON OF 5% SALES PRICES VERSUS 5% SALES VOLUME INCREASE SCENARIOS</t>
  </si>
  <si>
    <t>EXHIBIT 18.3</t>
  </si>
  <si>
    <t>EBIT</t>
  </si>
  <si>
    <t>Sales Revenue Sensitive Expenses</t>
  </si>
  <si>
    <t>Percent</t>
  </si>
  <si>
    <t>Amount</t>
  </si>
  <si>
    <t>Scenario</t>
  </si>
  <si>
    <t>Example</t>
  </si>
  <si>
    <t>Breakeven</t>
  </si>
  <si>
    <t>Original</t>
  </si>
  <si>
    <t xml:space="preserve">         Sales Volume Decrease</t>
  </si>
  <si>
    <t xml:space="preserve">          Sales Price Decrease</t>
  </si>
  <si>
    <t>EBIT BREAKEVEN POINT FOR LOWER SALES PRICES AND LOWER SALES VOLUME</t>
  </si>
  <si>
    <t>EXHIBIT 18.4</t>
  </si>
  <si>
    <t>EXTERNAL FINANCIAL STATEMENTS OF BUSINESS (without footnotes)</t>
  </si>
  <si>
    <t>Exhibit 17.1</t>
  </si>
  <si>
    <t>Earnings Before Interest and Income Tax</t>
  </si>
  <si>
    <t>Dollar Amounts in Thousands</t>
  </si>
  <si>
    <t>EXTERNAL INCOME STATEMENT FOR YEAR</t>
  </si>
  <si>
    <t>EXHIBIT 18.1</t>
  </si>
  <si>
    <t>Fixed Depreciation Expense</t>
  </si>
  <si>
    <t>Fixed Selling and Operating Expenses</t>
  </si>
  <si>
    <t>Profit Margin Before Fixed Expenses</t>
  </si>
  <si>
    <t>Sales Volume Sensitive Expenses</t>
  </si>
  <si>
    <t>Sales Revenue Sensitive Expenses</t>
  </si>
  <si>
    <t>Dollar Amounts in Thousands</t>
  </si>
  <si>
    <t>MANAGEMENT PROFIT REPORT FOR YEAR</t>
  </si>
  <si>
    <t>EXHIBIT 18.2</t>
  </si>
  <si>
    <t>EBIT</t>
  </si>
  <si>
    <t>Fixed Depreciation Expense</t>
  </si>
  <si>
    <t>Fixed Selling and Operating Expenses</t>
  </si>
  <si>
    <t>Profit Margin Before Fixed Expenses</t>
  </si>
  <si>
    <t>Sales Volume Sensitive Expenses</t>
  </si>
  <si>
    <t>Percent</t>
  </si>
  <si>
    <t>Amount</t>
  </si>
  <si>
    <t>Scenario</t>
  </si>
  <si>
    <t>Example</t>
  </si>
  <si>
    <t>Change</t>
  </si>
  <si>
    <t>New</t>
  </si>
  <si>
    <t>CASH FLOW FROM OPERATING (PROFIT-MAKING) ACTIVITIES IN DECLINE SCENARIO</t>
  </si>
  <si>
    <t>EXHIBIT 16.3</t>
  </si>
  <si>
    <t xml:space="preserve">     Total Liabilities &amp; Stockholders' Equity</t>
  </si>
  <si>
    <t>Ending Balances</t>
  </si>
  <si>
    <t>Cash Balance at End of Year</t>
  </si>
  <si>
    <t xml:space="preserve">     Stockholders' Equity</t>
  </si>
  <si>
    <t>Dividends Paid During Year</t>
  </si>
  <si>
    <t>Cash Balance at Start of Year</t>
  </si>
  <si>
    <t>Shares Issued During Year</t>
  </si>
  <si>
    <t>Net Income For Year</t>
  </si>
  <si>
    <t xml:space="preserve">     Total Liabilities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</si>
</sst>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Helv"/>
      <family val="0"/>
    </font>
    <font>
      <sz val="8"/>
      <name val="Verdana"/>
      <family val="0"/>
    </font>
    <font>
      <i/>
      <sz val="12"/>
      <name val="Helv"/>
      <family val="0"/>
    </font>
    <font>
      <b/>
      <sz val="12"/>
      <name val="Helv"/>
      <family val="0"/>
    </font>
    <font>
      <i/>
      <sz val="10"/>
      <name val="Helv"/>
      <family val="0"/>
    </font>
    <font>
      <b/>
      <i/>
      <sz val="12"/>
      <name val="Helv"/>
      <family val="0"/>
    </font>
    <font>
      <sz val="10"/>
      <name val="Helv"/>
      <family val="0"/>
    </font>
    <font>
      <sz val="12"/>
      <name val="Geneva"/>
      <family val="0"/>
    </font>
    <font>
      <b/>
      <sz val="12"/>
      <name val="Verdana"/>
      <family val="0"/>
    </font>
    <font>
      <sz val="12"/>
      <color indexed="8"/>
      <name val="Helv"/>
      <family val="0"/>
    </font>
    <font>
      <i/>
      <sz val="12"/>
      <color indexed="8"/>
      <name val="Helv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5" fontId="4" fillId="0" borderId="0" xfId="0" applyNumberFormat="1" applyFont="1" applyAlignment="1">
      <alignment/>
    </xf>
    <xf numFmtId="5" fontId="4" fillId="0" borderId="0" xfId="0" applyNumberFormat="1" applyFont="1" applyBorder="1" applyAlignment="1">
      <alignment/>
    </xf>
    <xf numFmtId="5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5" fontId="4" fillId="0" borderId="0" xfId="0" applyNumberFormat="1" applyFont="1" applyBorder="1" applyAlignment="1">
      <alignment horizontal="center"/>
    </xf>
    <xf numFmtId="5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5" fontId="4" fillId="0" borderId="0" xfId="0" applyNumberFormat="1" applyFont="1" applyAlignment="1">
      <alignment horizontal="right"/>
    </xf>
    <xf numFmtId="5" fontId="4" fillId="0" borderId="2" xfId="0" applyNumberFormat="1" applyFont="1" applyBorder="1" applyAlignment="1">
      <alignment horizontal="right"/>
    </xf>
    <xf numFmtId="5" fontId="4" fillId="0" borderId="0" xfId="0" applyNumberFormat="1" applyFont="1" applyBorder="1" applyAlignment="1">
      <alignment horizontal="right"/>
    </xf>
    <xf numFmtId="5" fontId="7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5" fontId="6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42" fontId="4" fillId="0" borderId="3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2" fontId="4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42" fontId="4" fillId="0" borderId="0" xfId="0" applyNumberFormat="1" applyFont="1" applyAlignment="1">
      <alignment/>
    </xf>
    <xf numFmtId="42" fontId="4" fillId="0" borderId="2" xfId="0" applyNumberFormat="1" applyFont="1" applyBorder="1" applyAlignment="1">
      <alignment/>
    </xf>
    <xf numFmtId="42" fontId="4" fillId="0" borderId="5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42" fontId="4" fillId="0" borderId="0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42" fontId="4" fillId="0" borderId="0" xfId="0" applyNumberFormat="1" applyFont="1" applyAlignment="1">
      <alignment/>
    </xf>
    <xf numFmtId="37" fontId="4" fillId="0" borderId="2" xfId="0" applyNumberFormat="1" applyFont="1" applyBorder="1" applyAlignment="1">
      <alignment/>
    </xf>
    <xf numFmtId="5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0" fontId="0" fillId="0" borderId="0" xfId="0" applyAlignment="1">
      <alignment wrapText="1"/>
    </xf>
    <xf numFmtId="42" fontId="4" fillId="0" borderId="3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42" fontId="4" fillId="0" borderId="0" xfId="0" applyNumberFormat="1" applyFont="1" applyBorder="1" applyAlignment="1">
      <alignment/>
    </xf>
    <xf numFmtId="41" fontId="4" fillId="0" borderId="2" xfId="0" applyNumberFormat="1" applyFont="1" applyBorder="1" applyAlignment="1">
      <alignment horizontal="right"/>
    </xf>
    <xf numFmtId="4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5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5" fontId="4" fillId="0" borderId="3" xfId="0" applyNumberFormat="1" applyFont="1" applyBorder="1" applyAlignment="1">
      <alignment horizontal="right"/>
    </xf>
    <xf numFmtId="5" fontId="4" fillId="0" borderId="0" xfId="0" applyNumberFormat="1" applyFont="1" applyBorder="1" applyAlignment="1">
      <alignment horizontal="right"/>
    </xf>
    <xf numFmtId="5" fontId="4" fillId="0" borderId="1" xfId="0" applyNumberFormat="1" applyFont="1" applyBorder="1" applyAlignment="1">
      <alignment/>
    </xf>
    <xf numFmtId="5" fontId="4" fillId="0" borderId="3" xfId="0" applyNumberFormat="1" applyFont="1" applyBorder="1" applyAlignment="1">
      <alignment/>
    </xf>
    <xf numFmtId="5" fontId="7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5" fontId="4" fillId="0" borderId="0" xfId="0" applyNumberFormat="1" applyFont="1" applyBorder="1" applyAlignment="1">
      <alignment/>
    </xf>
    <xf numFmtId="5" fontId="4" fillId="0" borderId="5" xfId="0" applyNumberFormat="1" applyFont="1" applyBorder="1" applyAlignment="1">
      <alignment/>
    </xf>
    <xf numFmtId="0" fontId="6" fillId="0" borderId="0" xfId="0" applyFont="1" applyAlignment="1">
      <alignment/>
    </xf>
    <xf numFmtId="5" fontId="7" fillId="0" borderId="0" xfId="0" applyNumberFormat="1" applyFont="1" applyAlignment="1">
      <alignment horizontal="center"/>
    </xf>
    <xf numFmtId="5" fontId="4" fillId="0" borderId="2" xfId="0" applyNumberFormat="1" applyFont="1" applyBorder="1" applyAlignment="1">
      <alignment/>
    </xf>
    <xf numFmtId="5" fontId="4" fillId="0" borderId="4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5" fontId="4" fillId="0" borderId="2" xfId="0" applyNumberFormat="1" applyFont="1" applyBorder="1" applyAlignment="1">
      <alignment horizontal="right"/>
    </xf>
    <xf numFmtId="5" fontId="4" fillId="0" borderId="0" xfId="0" applyNumberFormat="1" applyFont="1" applyAlignment="1">
      <alignment horizontal="center"/>
    </xf>
    <xf numFmtId="5" fontId="4" fillId="0" borderId="6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4" fillId="0" borderId="0" xfId="0" applyFont="1" applyBorder="1" applyAlignment="1">
      <alignment horizontal="left"/>
    </xf>
    <xf numFmtId="5" fontId="7" fillId="0" borderId="0" xfId="0" applyNumberFormat="1" applyFont="1" applyBorder="1" applyAlignment="1">
      <alignment horizontal="center"/>
    </xf>
    <xf numFmtId="5" fontId="4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1" xfId="0" applyFont="1" applyBorder="1" applyAlignment="1">
      <alignment/>
    </xf>
    <xf numFmtId="5" fontId="4" fillId="0" borderId="4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5" fontId="7" fillId="0" borderId="0" xfId="0" applyNumberFormat="1" applyFont="1" applyAlignment="1">
      <alignment horizontal="left"/>
    </xf>
    <xf numFmtId="0" fontId="0" fillId="0" borderId="2" xfId="0" applyBorder="1" applyAlignment="1">
      <alignment/>
    </xf>
    <xf numFmtId="0" fontId="0" fillId="0" borderId="6" xfId="0" applyBorder="1" applyAlignment="1">
      <alignment horizontal="center"/>
    </xf>
    <xf numFmtId="5" fontId="7" fillId="0" borderId="6" xfId="0" applyNumberFormat="1" applyFont="1" applyBorder="1" applyAlignment="1">
      <alignment horizontal="left"/>
    </xf>
    <xf numFmtId="0" fontId="7" fillId="0" borderId="2" xfId="0" applyFont="1" applyBorder="1" applyAlignment="1">
      <alignment/>
    </xf>
    <xf numFmtId="5" fontId="4" fillId="0" borderId="4" xfId="0" applyNumberFormat="1" applyFont="1" applyBorder="1" applyAlignment="1">
      <alignment/>
    </xf>
    <xf numFmtId="5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5" fontId="7" fillId="0" borderId="0" xfId="0" applyNumberFormat="1" applyFont="1" applyAlignment="1">
      <alignment/>
    </xf>
    <xf numFmtId="5" fontId="4" fillId="0" borderId="2" xfId="0" applyNumberFormat="1" applyFont="1" applyBorder="1" applyAlignment="1">
      <alignment/>
    </xf>
    <xf numFmtId="5" fontId="4" fillId="0" borderId="0" xfId="0" applyNumberFormat="1" applyFont="1" applyBorder="1" applyAlignment="1">
      <alignment/>
    </xf>
    <xf numFmtId="5" fontId="4" fillId="0" borderId="3" xfId="0" applyNumberFormat="1" applyFont="1" applyBorder="1" applyAlignment="1">
      <alignment horizontal="right"/>
    </xf>
    <xf numFmtId="5" fontId="4" fillId="0" borderId="2" xfId="0" applyNumberFormat="1" applyFont="1" applyBorder="1" applyAlignment="1">
      <alignment horizontal="right"/>
    </xf>
    <xf numFmtId="5" fontId="7" fillId="0" borderId="0" xfId="0" applyNumberFormat="1" applyFont="1" applyAlignment="1">
      <alignment horizontal="left"/>
    </xf>
    <xf numFmtId="5" fontId="4" fillId="0" borderId="0" xfId="0" applyNumberFormat="1" applyFont="1" applyBorder="1" applyAlignment="1">
      <alignment horizontal="right"/>
    </xf>
    <xf numFmtId="5" fontId="7" fillId="0" borderId="6" xfId="0" applyNumberFormat="1" applyFont="1" applyBorder="1" applyAlignment="1">
      <alignment horizontal="left"/>
    </xf>
    <xf numFmtId="5" fontId="4" fillId="0" borderId="4" xfId="0" applyNumberFormat="1" applyFont="1" applyBorder="1" applyAlignment="1">
      <alignment/>
    </xf>
    <xf numFmtId="5" fontId="4" fillId="0" borderId="0" xfId="0" applyNumberFormat="1" applyFont="1" applyAlignment="1">
      <alignment/>
    </xf>
    <xf numFmtId="5" fontId="7" fillId="0" borderId="0" xfId="0" applyNumberFormat="1" applyFont="1" applyAlignment="1">
      <alignment/>
    </xf>
    <xf numFmtId="5" fontId="4" fillId="0" borderId="2" xfId="0" applyNumberFormat="1" applyFont="1" applyBorder="1" applyAlignment="1">
      <alignment/>
    </xf>
    <xf numFmtId="5" fontId="4" fillId="0" borderId="0" xfId="0" applyNumberFormat="1" applyFont="1" applyBorder="1" applyAlignment="1">
      <alignment/>
    </xf>
    <xf numFmtId="5" fontId="4" fillId="0" borderId="3" xfId="0" applyNumberFormat="1" applyFont="1" applyBorder="1" applyAlignment="1">
      <alignment horizontal="right"/>
    </xf>
    <xf numFmtId="5" fontId="4" fillId="0" borderId="2" xfId="0" applyNumberFormat="1" applyFont="1" applyBorder="1" applyAlignment="1">
      <alignment horizontal="right"/>
    </xf>
    <xf numFmtId="5" fontId="7" fillId="0" borderId="0" xfId="0" applyNumberFormat="1" applyFont="1" applyAlignment="1">
      <alignment horizontal="left"/>
    </xf>
    <xf numFmtId="5" fontId="4" fillId="0" borderId="0" xfId="0" applyNumberFormat="1" applyFont="1" applyBorder="1" applyAlignment="1">
      <alignment horizontal="right"/>
    </xf>
    <xf numFmtId="5" fontId="7" fillId="0" borderId="6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42" fontId="4" fillId="0" borderId="4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164" fontId="4" fillId="0" borderId="4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5" fontId="7" fillId="0" borderId="0" xfId="0" applyNumberFormat="1" applyFont="1" applyAlignment="1">
      <alignment horizontal="center"/>
    </xf>
    <xf numFmtId="164" fontId="4" fillId="0" borderId="3" xfId="0" applyNumberFormat="1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/>
    </xf>
    <xf numFmtId="42" fontId="4" fillId="0" borderId="0" xfId="0" applyNumberFormat="1" applyFont="1" applyBorder="1" applyAlignment="1">
      <alignment horizontal="right"/>
    </xf>
    <xf numFmtId="41" fontId="4" fillId="0" borderId="2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2" fontId="4" fillId="0" borderId="0" xfId="0" applyNumberFormat="1" applyFont="1" applyBorder="1" applyAlignment="1">
      <alignment/>
    </xf>
    <xf numFmtId="41" fontId="4" fillId="0" borderId="1" xfId="0" applyNumberFormat="1" applyFont="1" applyBorder="1" applyAlignment="1">
      <alignment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42" fontId="4" fillId="0" borderId="4" xfId="0" applyNumberFormat="1" applyFont="1" applyBorder="1" applyAlignment="1">
      <alignment horizontal="right"/>
    </xf>
    <xf numFmtId="42" fontId="4" fillId="0" borderId="2" xfId="0" applyNumberFormat="1" applyFont="1" applyBorder="1" applyAlignment="1">
      <alignment horizontal="right"/>
    </xf>
    <xf numFmtId="42" fontId="4" fillId="0" borderId="0" xfId="0" applyNumberFormat="1" applyFont="1" applyBorder="1" applyAlignment="1">
      <alignment horizontal="right"/>
    </xf>
    <xf numFmtId="42" fontId="4" fillId="0" borderId="0" xfId="0" applyNumberFormat="1" applyFont="1" applyAlignment="1">
      <alignment/>
    </xf>
    <xf numFmtId="41" fontId="4" fillId="0" borderId="2" xfId="0" applyNumberFormat="1" applyFont="1" applyBorder="1" applyAlignment="1">
      <alignment horizontal="right"/>
    </xf>
    <xf numFmtId="41" fontId="4" fillId="0" borderId="2" xfId="0" applyNumberFormat="1" applyFont="1" applyBorder="1" applyAlignment="1">
      <alignment/>
    </xf>
    <xf numFmtId="42" fontId="4" fillId="0" borderId="0" xfId="0" applyNumberFormat="1" applyFont="1" applyAlignment="1">
      <alignment horizontal="right"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 horizontal="right"/>
    </xf>
    <xf numFmtId="41" fontId="4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5" fontId="4" fillId="0" borderId="0" xfId="0" applyNumberFormat="1" applyFont="1" applyBorder="1" applyAlignment="1">
      <alignment/>
    </xf>
    <xf numFmtId="5" fontId="4" fillId="0" borderId="0" xfId="0" applyNumberFormat="1" applyFont="1" applyAlignment="1">
      <alignment/>
    </xf>
    <xf numFmtId="5" fontId="4" fillId="0" borderId="1" xfId="0" applyNumberFormat="1" applyFont="1" applyBorder="1" applyAlignment="1">
      <alignment/>
    </xf>
    <xf numFmtId="42" fontId="4" fillId="0" borderId="4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5" fontId="4" fillId="0" borderId="3" xfId="0" applyNumberFormat="1" applyFont="1" applyBorder="1" applyAlignment="1">
      <alignment/>
    </xf>
    <xf numFmtId="42" fontId="4" fillId="0" borderId="2" xfId="0" applyNumberFormat="1" applyFont="1" applyBorder="1" applyAlignment="1">
      <alignment/>
    </xf>
    <xf numFmtId="5" fontId="4" fillId="0" borderId="2" xfId="0" applyNumberFormat="1" applyFont="1" applyBorder="1" applyAlignment="1">
      <alignment/>
    </xf>
    <xf numFmtId="42" fontId="4" fillId="0" borderId="0" xfId="0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1" fontId="4" fillId="0" borderId="5" xfId="0" applyNumberFormat="1" applyFont="1" applyBorder="1" applyAlignment="1">
      <alignment/>
    </xf>
    <xf numFmtId="7" fontId="4" fillId="0" borderId="0" xfId="0" applyNumberFormat="1" applyFont="1" applyBorder="1" applyAlignment="1">
      <alignment/>
    </xf>
    <xf numFmtId="42" fontId="4" fillId="0" borderId="3" xfId="0" applyNumberFormat="1" applyFont="1" applyBorder="1" applyAlignment="1">
      <alignment/>
    </xf>
    <xf numFmtId="42" fontId="4" fillId="0" borderId="5" xfId="0" applyNumberFormat="1" applyFont="1" applyBorder="1" applyAlignment="1">
      <alignment/>
    </xf>
    <xf numFmtId="5" fontId="4" fillId="0" borderId="0" xfId="0" applyNumberFormat="1" applyFont="1" applyBorder="1" applyAlignment="1">
      <alignment horizontal="left"/>
    </xf>
    <xf numFmtId="5" fontId="4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42" fontId="4" fillId="0" borderId="3" xfId="0" applyNumberFormat="1" applyFont="1" applyBorder="1" applyAlignment="1">
      <alignment horizontal="right"/>
    </xf>
    <xf numFmtId="0" fontId="10" fillId="0" borderId="1" xfId="0" applyFont="1" applyBorder="1" applyAlignment="1">
      <alignment/>
    </xf>
    <xf numFmtId="165" fontId="11" fillId="0" borderId="0" xfId="0" applyNumberFormat="1" applyFont="1" applyAlignment="1">
      <alignment wrapText="1"/>
    </xf>
    <xf numFmtId="164" fontId="11" fillId="0" borderId="0" xfId="0" applyNumberFormat="1" applyFont="1" applyAlignment="1">
      <alignment wrapText="1"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Alignment="1">
      <alignment wrapText="1"/>
    </xf>
    <xf numFmtId="165" fontId="4" fillId="0" borderId="0" xfId="19" applyNumberFormat="1" applyFont="1" applyAlignment="1">
      <alignment wrapText="1"/>
    </xf>
    <xf numFmtId="164" fontId="4" fillId="0" borderId="2" xfId="0" applyNumberFormat="1" applyFont="1" applyBorder="1" applyAlignment="1">
      <alignment wrapText="1"/>
    </xf>
    <xf numFmtId="42" fontId="4" fillId="0" borderId="0" xfId="0" applyNumberFormat="1" applyFont="1" applyAlignment="1">
      <alignment wrapText="1"/>
    </xf>
    <xf numFmtId="0" fontId="4" fillId="0" borderId="2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41" fontId="4" fillId="0" borderId="2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7" xfId="0" applyBorder="1" applyAlignment="1">
      <alignment/>
    </xf>
    <xf numFmtId="0" fontId="12" fillId="0" borderId="7" xfId="0" applyFont="1" applyBorder="1" applyAlignment="1">
      <alignment/>
    </xf>
    <xf numFmtId="0" fontId="12" fillId="0" borderId="2" xfId="0" applyFont="1" applyBorder="1" applyAlignment="1">
      <alignment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Alignment="1">
      <alignment horizontal="right" wrapText="1"/>
    </xf>
    <xf numFmtId="41" fontId="4" fillId="0" borderId="0" xfId="0" applyNumberFormat="1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10</xdr:row>
      <xdr:rowOff>142875</xdr:rowOff>
    </xdr:from>
    <xdr:to>
      <xdr:col>4</xdr:col>
      <xdr:colOff>1847850</xdr:colOff>
      <xdr:row>10</xdr:row>
      <xdr:rowOff>142875</xdr:rowOff>
    </xdr:to>
    <xdr:sp>
      <xdr:nvSpPr>
        <xdr:cNvPr id="1" name="Straight Connector 1"/>
        <xdr:cNvSpPr>
          <a:spLocks/>
        </xdr:cNvSpPr>
      </xdr:nvSpPr>
      <xdr:spPr>
        <a:xfrm>
          <a:off x="4743450" y="2076450"/>
          <a:ext cx="1209675" cy="0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1847850</xdr:colOff>
      <xdr:row>10</xdr:row>
      <xdr:rowOff>152400</xdr:rowOff>
    </xdr:from>
    <xdr:to>
      <xdr:col>4</xdr:col>
      <xdr:colOff>1905000</xdr:colOff>
      <xdr:row>21</xdr:row>
      <xdr:rowOff>123825</xdr:rowOff>
    </xdr:to>
    <xdr:sp>
      <xdr:nvSpPr>
        <xdr:cNvPr id="2" name="Straight Connector 2"/>
        <xdr:cNvSpPr>
          <a:spLocks/>
        </xdr:cNvSpPr>
      </xdr:nvSpPr>
      <xdr:spPr>
        <a:xfrm rot="16200000" flipH="1">
          <a:off x="5953125" y="2085975"/>
          <a:ext cx="57150" cy="2486025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1171575</xdr:colOff>
      <xdr:row>21</xdr:row>
      <xdr:rowOff>142875</xdr:rowOff>
    </xdr:from>
    <xdr:to>
      <xdr:col>5</xdr:col>
      <xdr:colOff>0</xdr:colOff>
      <xdr:row>21</xdr:row>
      <xdr:rowOff>152400</xdr:rowOff>
    </xdr:to>
    <xdr:sp>
      <xdr:nvSpPr>
        <xdr:cNvPr id="3" name="Straight Arrow Connector 3"/>
        <xdr:cNvSpPr>
          <a:spLocks/>
        </xdr:cNvSpPr>
      </xdr:nvSpPr>
      <xdr:spPr>
        <a:xfrm rot="10800000" flipV="1">
          <a:off x="5276850" y="4591050"/>
          <a:ext cx="762000" cy="952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714375</xdr:colOff>
      <xdr:row>9</xdr:row>
      <xdr:rowOff>114300</xdr:rowOff>
    </xdr:from>
    <xdr:to>
      <xdr:col>6</xdr:col>
      <xdr:colOff>809625</xdr:colOff>
      <xdr:row>10</xdr:row>
      <xdr:rowOff>123825</xdr:rowOff>
    </xdr:to>
    <xdr:sp>
      <xdr:nvSpPr>
        <xdr:cNvPr id="4" name="Straight Arrow Connector 4"/>
        <xdr:cNvSpPr>
          <a:spLocks/>
        </xdr:cNvSpPr>
      </xdr:nvSpPr>
      <xdr:spPr>
        <a:xfrm>
          <a:off x="6753225" y="1819275"/>
          <a:ext cx="866775" cy="23812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723900</xdr:colOff>
      <xdr:row>10</xdr:row>
      <xdr:rowOff>123825</xdr:rowOff>
    </xdr:from>
    <xdr:to>
      <xdr:col>6</xdr:col>
      <xdr:colOff>809625</xdr:colOff>
      <xdr:row>11</xdr:row>
      <xdr:rowOff>142875</xdr:rowOff>
    </xdr:to>
    <xdr:sp>
      <xdr:nvSpPr>
        <xdr:cNvPr id="5" name="Straight Arrow Connector 5"/>
        <xdr:cNvSpPr>
          <a:spLocks/>
        </xdr:cNvSpPr>
      </xdr:nvSpPr>
      <xdr:spPr>
        <a:xfrm>
          <a:off x="6762750" y="2057400"/>
          <a:ext cx="857250" cy="24765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752475</xdr:colOff>
      <xdr:row>11</xdr:row>
      <xdr:rowOff>123825</xdr:rowOff>
    </xdr:from>
    <xdr:to>
      <xdr:col>6</xdr:col>
      <xdr:colOff>809625</xdr:colOff>
      <xdr:row>12</xdr:row>
      <xdr:rowOff>142875</xdr:rowOff>
    </xdr:to>
    <xdr:sp>
      <xdr:nvSpPr>
        <xdr:cNvPr id="6" name="Straight Arrow Connector 6"/>
        <xdr:cNvSpPr>
          <a:spLocks/>
        </xdr:cNvSpPr>
      </xdr:nvSpPr>
      <xdr:spPr>
        <a:xfrm>
          <a:off x="6791325" y="2286000"/>
          <a:ext cx="828675" cy="24765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752475</xdr:colOff>
      <xdr:row>13</xdr:row>
      <xdr:rowOff>152400</xdr:rowOff>
    </xdr:from>
    <xdr:to>
      <xdr:col>6</xdr:col>
      <xdr:colOff>809625</xdr:colOff>
      <xdr:row>14</xdr:row>
      <xdr:rowOff>123825</xdr:rowOff>
    </xdr:to>
    <xdr:sp>
      <xdr:nvSpPr>
        <xdr:cNvPr id="7" name="Straight Arrow Connector 7"/>
        <xdr:cNvSpPr>
          <a:spLocks/>
        </xdr:cNvSpPr>
      </xdr:nvSpPr>
      <xdr:spPr>
        <a:xfrm flipV="1">
          <a:off x="6791325" y="2771775"/>
          <a:ext cx="828675" cy="20002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752475</xdr:colOff>
      <xdr:row>29</xdr:row>
      <xdr:rowOff>142875</xdr:rowOff>
    </xdr:from>
    <xdr:to>
      <xdr:col>7</xdr:col>
      <xdr:colOff>0</xdr:colOff>
      <xdr:row>32</xdr:row>
      <xdr:rowOff>104775</xdr:rowOff>
    </xdr:to>
    <xdr:sp>
      <xdr:nvSpPr>
        <xdr:cNvPr id="8" name="Straight Arrow Connector 8"/>
        <xdr:cNvSpPr>
          <a:spLocks/>
        </xdr:cNvSpPr>
      </xdr:nvSpPr>
      <xdr:spPr>
        <a:xfrm rot="10800000" flipV="1">
          <a:off x="6791325" y="6419850"/>
          <a:ext cx="838200" cy="6477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114300</xdr:rowOff>
    </xdr:from>
    <xdr:to>
      <xdr:col>3</xdr:col>
      <xdr:colOff>104775</xdr:colOff>
      <xdr:row>9</xdr:row>
      <xdr:rowOff>114300</xdr:rowOff>
    </xdr:to>
    <xdr:sp>
      <xdr:nvSpPr>
        <xdr:cNvPr id="9" name="Straight Connector 9"/>
        <xdr:cNvSpPr>
          <a:spLocks/>
        </xdr:cNvSpPr>
      </xdr:nvSpPr>
      <xdr:spPr>
        <a:xfrm>
          <a:off x="2600325" y="1819275"/>
          <a:ext cx="971550" cy="0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3</xdr:col>
      <xdr:colOff>114300</xdr:colOff>
      <xdr:row>11</xdr:row>
      <xdr:rowOff>142875</xdr:rowOff>
    </xdr:to>
    <xdr:sp>
      <xdr:nvSpPr>
        <xdr:cNvPr id="10" name="Straight Connector 10"/>
        <xdr:cNvSpPr>
          <a:spLocks/>
        </xdr:cNvSpPr>
      </xdr:nvSpPr>
      <xdr:spPr>
        <a:xfrm flipV="1">
          <a:off x="2600325" y="2047875"/>
          <a:ext cx="981075" cy="257175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619125</xdr:colOff>
      <xdr:row>11</xdr:row>
      <xdr:rowOff>123825</xdr:rowOff>
    </xdr:from>
    <xdr:to>
      <xdr:col>3</xdr:col>
      <xdr:colOff>114300</xdr:colOff>
      <xdr:row>15</xdr:row>
      <xdr:rowOff>114300</xdr:rowOff>
    </xdr:to>
    <xdr:sp>
      <xdr:nvSpPr>
        <xdr:cNvPr id="11" name="Straight Connector 11"/>
        <xdr:cNvSpPr>
          <a:spLocks/>
        </xdr:cNvSpPr>
      </xdr:nvSpPr>
      <xdr:spPr>
        <a:xfrm flipV="1">
          <a:off x="2581275" y="2286000"/>
          <a:ext cx="1000125" cy="904875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638175</xdr:colOff>
      <xdr:row>15</xdr:row>
      <xdr:rowOff>114300</xdr:rowOff>
    </xdr:from>
    <xdr:to>
      <xdr:col>3</xdr:col>
      <xdr:colOff>142875</xdr:colOff>
      <xdr:row>21</xdr:row>
      <xdr:rowOff>76200</xdr:rowOff>
    </xdr:to>
    <xdr:sp>
      <xdr:nvSpPr>
        <xdr:cNvPr id="12" name="Straight Connector 12"/>
        <xdr:cNvSpPr>
          <a:spLocks/>
        </xdr:cNvSpPr>
      </xdr:nvSpPr>
      <xdr:spPr>
        <a:xfrm rot="16200000" flipH="1">
          <a:off x="2600325" y="3190875"/>
          <a:ext cx="1009650" cy="1333500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609600</xdr:colOff>
      <xdr:row>15</xdr:row>
      <xdr:rowOff>123825</xdr:rowOff>
    </xdr:from>
    <xdr:to>
      <xdr:col>3</xdr:col>
      <xdr:colOff>152400</xdr:colOff>
      <xdr:row>23</xdr:row>
      <xdr:rowOff>38100</xdr:rowOff>
    </xdr:to>
    <xdr:sp>
      <xdr:nvSpPr>
        <xdr:cNvPr id="13" name="Straight Connector 13"/>
        <xdr:cNvSpPr>
          <a:spLocks/>
        </xdr:cNvSpPr>
      </xdr:nvSpPr>
      <xdr:spPr>
        <a:xfrm rot="16200000" flipH="1">
          <a:off x="2571750" y="3200400"/>
          <a:ext cx="1047750" cy="1743075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142875</xdr:rowOff>
    </xdr:from>
    <xdr:to>
      <xdr:col>3</xdr:col>
      <xdr:colOff>57150</xdr:colOff>
      <xdr:row>17</xdr:row>
      <xdr:rowOff>76200</xdr:rowOff>
    </xdr:to>
    <xdr:sp>
      <xdr:nvSpPr>
        <xdr:cNvPr id="14" name="Straight Connector 14"/>
        <xdr:cNvSpPr>
          <a:spLocks/>
        </xdr:cNvSpPr>
      </xdr:nvSpPr>
      <xdr:spPr>
        <a:xfrm rot="10800000" flipV="1">
          <a:off x="2609850" y="2762250"/>
          <a:ext cx="914400" cy="847725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57150</xdr:colOff>
      <xdr:row>14</xdr:row>
      <xdr:rowOff>161925</xdr:rowOff>
    </xdr:from>
    <xdr:to>
      <xdr:col>3</xdr:col>
      <xdr:colOff>85725</xdr:colOff>
      <xdr:row>17</xdr:row>
      <xdr:rowOff>180975</xdr:rowOff>
    </xdr:to>
    <xdr:sp>
      <xdr:nvSpPr>
        <xdr:cNvPr id="15" name="Straight Connector 15"/>
        <xdr:cNvSpPr>
          <a:spLocks/>
        </xdr:cNvSpPr>
      </xdr:nvSpPr>
      <xdr:spPr>
        <a:xfrm flipV="1">
          <a:off x="2657475" y="3009900"/>
          <a:ext cx="895350" cy="704850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123825</xdr:rowOff>
    </xdr:from>
    <xdr:to>
      <xdr:col>3</xdr:col>
      <xdr:colOff>209550</xdr:colOff>
      <xdr:row>25</xdr:row>
      <xdr:rowOff>123825</xdr:rowOff>
    </xdr:to>
    <xdr:sp>
      <xdr:nvSpPr>
        <xdr:cNvPr id="16" name="Straight Connector 16"/>
        <xdr:cNvSpPr>
          <a:spLocks/>
        </xdr:cNvSpPr>
      </xdr:nvSpPr>
      <xdr:spPr>
        <a:xfrm flipV="1">
          <a:off x="2600325" y="5486400"/>
          <a:ext cx="1076325" cy="0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628650</xdr:colOff>
      <xdr:row>21</xdr:row>
      <xdr:rowOff>114300</xdr:rowOff>
    </xdr:from>
    <xdr:to>
      <xdr:col>3</xdr:col>
      <xdr:colOff>114300</xdr:colOff>
      <xdr:row>23</xdr:row>
      <xdr:rowOff>142875</xdr:rowOff>
    </xdr:to>
    <xdr:sp>
      <xdr:nvSpPr>
        <xdr:cNvPr id="17" name="Straight Connector 17"/>
        <xdr:cNvSpPr>
          <a:spLocks/>
        </xdr:cNvSpPr>
      </xdr:nvSpPr>
      <xdr:spPr>
        <a:xfrm>
          <a:off x="2590800" y="4562475"/>
          <a:ext cx="990600" cy="485775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28575</xdr:colOff>
      <xdr:row>27</xdr:row>
      <xdr:rowOff>123825</xdr:rowOff>
    </xdr:from>
    <xdr:to>
      <xdr:col>3</xdr:col>
      <xdr:colOff>114300</xdr:colOff>
      <xdr:row>27</xdr:row>
      <xdr:rowOff>123825</xdr:rowOff>
    </xdr:to>
    <xdr:sp>
      <xdr:nvSpPr>
        <xdr:cNvPr id="18" name="Straight Connector 18"/>
        <xdr:cNvSpPr>
          <a:spLocks/>
        </xdr:cNvSpPr>
      </xdr:nvSpPr>
      <xdr:spPr>
        <a:xfrm rot="10800000">
          <a:off x="3495675" y="5943600"/>
          <a:ext cx="85725" cy="0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28575</xdr:colOff>
      <xdr:row>28</xdr:row>
      <xdr:rowOff>114300</xdr:rowOff>
    </xdr:from>
    <xdr:to>
      <xdr:col>3</xdr:col>
      <xdr:colOff>114300</xdr:colOff>
      <xdr:row>28</xdr:row>
      <xdr:rowOff>114300</xdr:rowOff>
    </xdr:to>
    <xdr:sp>
      <xdr:nvSpPr>
        <xdr:cNvPr id="19" name="Straight Connector 19"/>
        <xdr:cNvSpPr>
          <a:spLocks/>
        </xdr:cNvSpPr>
      </xdr:nvSpPr>
      <xdr:spPr>
        <a:xfrm rot="10800000">
          <a:off x="3495675" y="6162675"/>
          <a:ext cx="85725" cy="0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28575</xdr:colOff>
      <xdr:row>27</xdr:row>
      <xdr:rowOff>114300</xdr:rowOff>
    </xdr:from>
    <xdr:to>
      <xdr:col>3</xdr:col>
      <xdr:colOff>47625</xdr:colOff>
      <xdr:row>28</xdr:row>
      <xdr:rowOff>123825</xdr:rowOff>
    </xdr:to>
    <xdr:sp>
      <xdr:nvSpPr>
        <xdr:cNvPr id="20" name="Straight Connector 20"/>
        <xdr:cNvSpPr>
          <a:spLocks/>
        </xdr:cNvSpPr>
      </xdr:nvSpPr>
      <xdr:spPr>
        <a:xfrm rot="5400000">
          <a:off x="3495675" y="5934075"/>
          <a:ext cx="9525" cy="238125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19050</xdr:colOff>
      <xdr:row>21</xdr:row>
      <xdr:rowOff>219075</xdr:rowOff>
    </xdr:from>
    <xdr:to>
      <xdr:col>3</xdr:col>
      <xdr:colOff>19050</xdr:colOff>
      <xdr:row>28</xdr:row>
      <xdr:rowOff>28575</xdr:rowOff>
    </xdr:to>
    <xdr:sp>
      <xdr:nvSpPr>
        <xdr:cNvPr id="21" name="Straight Arrow Connector 21"/>
        <xdr:cNvSpPr>
          <a:spLocks/>
        </xdr:cNvSpPr>
      </xdr:nvSpPr>
      <xdr:spPr>
        <a:xfrm rot="16200000" flipV="1">
          <a:off x="2619375" y="4667250"/>
          <a:ext cx="866775" cy="14097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238125</xdr:colOff>
      <xdr:row>33</xdr:row>
      <xdr:rowOff>114300</xdr:rowOff>
    </xdr:from>
    <xdr:to>
      <xdr:col>4</xdr:col>
      <xdr:colOff>1847850</xdr:colOff>
      <xdr:row>33</xdr:row>
      <xdr:rowOff>123825</xdr:rowOff>
    </xdr:to>
    <xdr:sp>
      <xdr:nvSpPr>
        <xdr:cNvPr id="22" name="Straight Connector 22"/>
        <xdr:cNvSpPr>
          <a:spLocks/>
        </xdr:cNvSpPr>
      </xdr:nvSpPr>
      <xdr:spPr>
        <a:xfrm>
          <a:off x="2838450" y="7305675"/>
          <a:ext cx="3114675" cy="9525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1857375</xdr:colOff>
      <xdr:row>32</xdr:row>
      <xdr:rowOff>180975</xdr:rowOff>
    </xdr:from>
    <xdr:to>
      <xdr:col>5</xdr:col>
      <xdr:colOff>257175</xdr:colOff>
      <xdr:row>33</xdr:row>
      <xdr:rowOff>142875</xdr:rowOff>
    </xdr:to>
    <xdr:sp>
      <xdr:nvSpPr>
        <xdr:cNvPr id="23" name="Straight Arrow Connector 23"/>
        <xdr:cNvSpPr>
          <a:spLocks/>
        </xdr:cNvSpPr>
      </xdr:nvSpPr>
      <xdr:spPr>
        <a:xfrm flipV="1">
          <a:off x="5962650" y="7143750"/>
          <a:ext cx="333375" cy="1905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752475</xdr:colOff>
      <xdr:row>14</xdr:row>
      <xdr:rowOff>123825</xdr:rowOff>
    </xdr:from>
    <xdr:to>
      <xdr:col>6</xdr:col>
      <xdr:colOff>800100</xdr:colOff>
      <xdr:row>21</xdr:row>
      <xdr:rowOff>104775</xdr:rowOff>
    </xdr:to>
    <xdr:sp>
      <xdr:nvSpPr>
        <xdr:cNvPr id="24" name="Straight Arrow Connector 24"/>
        <xdr:cNvSpPr>
          <a:spLocks/>
        </xdr:cNvSpPr>
      </xdr:nvSpPr>
      <xdr:spPr>
        <a:xfrm rot="5400000" flipH="1" flipV="1">
          <a:off x="6791325" y="2971800"/>
          <a:ext cx="819150" cy="158115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752475</xdr:colOff>
      <xdr:row>15</xdr:row>
      <xdr:rowOff>161925</xdr:rowOff>
    </xdr:from>
    <xdr:to>
      <xdr:col>6</xdr:col>
      <xdr:colOff>800100</xdr:colOff>
      <xdr:row>23</xdr:row>
      <xdr:rowOff>123825</xdr:rowOff>
    </xdr:to>
    <xdr:sp>
      <xdr:nvSpPr>
        <xdr:cNvPr id="25" name="Straight Arrow Connector 25"/>
        <xdr:cNvSpPr>
          <a:spLocks/>
        </xdr:cNvSpPr>
      </xdr:nvSpPr>
      <xdr:spPr>
        <a:xfrm rot="5400000" flipH="1" flipV="1">
          <a:off x="6791325" y="3238500"/>
          <a:ext cx="819150" cy="17907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219075</xdr:rowOff>
    </xdr:from>
    <xdr:to>
      <xdr:col>7</xdr:col>
      <xdr:colOff>28575</xdr:colOff>
      <xdr:row>25</xdr:row>
      <xdr:rowOff>180975</xdr:rowOff>
    </xdr:to>
    <xdr:sp>
      <xdr:nvSpPr>
        <xdr:cNvPr id="26" name="Straight Arrow Connector 26"/>
        <xdr:cNvSpPr>
          <a:spLocks/>
        </xdr:cNvSpPr>
      </xdr:nvSpPr>
      <xdr:spPr>
        <a:xfrm rot="5400000" flipH="1" flipV="1">
          <a:off x="6810375" y="3524250"/>
          <a:ext cx="847725" cy="20193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742950</xdr:colOff>
      <xdr:row>28</xdr:row>
      <xdr:rowOff>142875</xdr:rowOff>
    </xdr:from>
    <xdr:to>
      <xdr:col>6</xdr:col>
      <xdr:colOff>771525</xdr:colOff>
      <xdr:row>31</xdr:row>
      <xdr:rowOff>114300</xdr:rowOff>
    </xdr:to>
    <xdr:sp>
      <xdr:nvSpPr>
        <xdr:cNvPr id="27" name="Straight Arrow Connector 27"/>
        <xdr:cNvSpPr>
          <a:spLocks/>
        </xdr:cNvSpPr>
      </xdr:nvSpPr>
      <xdr:spPr>
        <a:xfrm rot="10800000" flipV="1">
          <a:off x="6781800" y="6191250"/>
          <a:ext cx="800100" cy="65722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714375</xdr:colOff>
      <xdr:row>26</xdr:row>
      <xdr:rowOff>114300</xdr:rowOff>
    </xdr:from>
    <xdr:to>
      <xdr:col>6</xdr:col>
      <xdr:colOff>771525</xdr:colOff>
      <xdr:row>27</xdr:row>
      <xdr:rowOff>114300</xdr:rowOff>
    </xdr:to>
    <xdr:sp>
      <xdr:nvSpPr>
        <xdr:cNvPr id="28" name="Straight Arrow Connector 28"/>
        <xdr:cNvSpPr>
          <a:spLocks/>
        </xdr:cNvSpPr>
      </xdr:nvSpPr>
      <xdr:spPr>
        <a:xfrm rot="10800000" flipV="1">
          <a:off x="6753225" y="5705475"/>
          <a:ext cx="828675" cy="2286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771525</xdr:colOff>
      <xdr:row>27</xdr:row>
      <xdr:rowOff>142875</xdr:rowOff>
    </xdr:from>
    <xdr:to>
      <xdr:col>6</xdr:col>
      <xdr:colOff>762000</xdr:colOff>
      <xdr:row>28</xdr:row>
      <xdr:rowOff>142875</xdr:rowOff>
    </xdr:to>
    <xdr:sp>
      <xdr:nvSpPr>
        <xdr:cNvPr id="29" name="Straight Arrow Connector 29"/>
        <xdr:cNvSpPr>
          <a:spLocks/>
        </xdr:cNvSpPr>
      </xdr:nvSpPr>
      <xdr:spPr>
        <a:xfrm rot="10800000" flipV="1">
          <a:off x="6810375" y="5962650"/>
          <a:ext cx="762000" cy="2286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752475</xdr:colOff>
      <xdr:row>13</xdr:row>
      <xdr:rowOff>123825</xdr:rowOff>
    </xdr:from>
    <xdr:to>
      <xdr:col>7</xdr:col>
      <xdr:colOff>0</xdr:colOff>
      <xdr:row>20</xdr:row>
      <xdr:rowOff>76200</xdr:rowOff>
    </xdr:to>
    <xdr:sp>
      <xdr:nvSpPr>
        <xdr:cNvPr id="30" name="Straight Arrow Connector 30"/>
        <xdr:cNvSpPr>
          <a:spLocks/>
        </xdr:cNvSpPr>
      </xdr:nvSpPr>
      <xdr:spPr>
        <a:xfrm rot="16200000" flipV="1">
          <a:off x="6791325" y="2743200"/>
          <a:ext cx="838200" cy="155257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714375</xdr:colOff>
      <xdr:row>16</xdr:row>
      <xdr:rowOff>161925</xdr:rowOff>
    </xdr:from>
    <xdr:to>
      <xdr:col>6</xdr:col>
      <xdr:colOff>800100</xdr:colOff>
      <xdr:row>22</xdr:row>
      <xdr:rowOff>123825</xdr:rowOff>
    </xdr:to>
    <xdr:sp>
      <xdr:nvSpPr>
        <xdr:cNvPr id="31" name="Straight Arrow Connector 31"/>
        <xdr:cNvSpPr>
          <a:spLocks/>
        </xdr:cNvSpPr>
      </xdr:nvSpPr>
      <xdr:spPr>
        <a:xfrm rot="16200000" flipV="1">
          <a:off x="6753225" y="3467100"/>
          <a:ext cx="857250" cy="13335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628650</xdr:colOff>
      <xdr:row>27</xdr:row>
      <xdr:rowOff>123825</xdr:rowOff>
    </xdr:from>
    <xdr:to>
      <xdr:col>2</xdr:col>
      <xdr:colOff>238125</xdr:colOff>
      <xdr:row>27</xdr:row>
      <xdr:rowOff>123825</xdr:rowOff>
    </xdr:to>
    <xdr:sp>
      <xdr:nvSpPr>
        <xdr:cNvPr id="32" name="Straight Connector 32"/>
        <xdr:cNvSpPr>
          <a:spLocks/>
        </xdr:cNvSpPr>
      </xdr:nvSpPr>
      <xdr:spPr>
        <a:xfrm>
          <a:off x="2590800" y="5943600"/>
          <a:ext cx="247650" cy="0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238125</xdr:colOff>
      <xdr:row>27</xdr:row>
      <xdr:rowOff>123825</xdr:rowOff>
    </xdr:from>
    <xdr:to>
      <xdr:col>2</xdr:col>
      <xdr:colOff>238125</xdr:colOff>
      <xdr:row>33</xdr:row>
      <xdr:rowOff>104775</xdr:rowOff>
    </xdr:to>
    <xdr:sp>
      <xdr:nvSpPr>
        <xdr:cNvPr id="33" name="Straight Connector 33"/>
        <xdr:cNvSpPr>
          <a:spLocks/>
        </xdr:cNvSpPr>
      </xdr:nvSpPr>
      <xdr:spPr>
        <a:xfrm rot="5400000">
          <a:off x="2838450" y="5943600"/>
          <a:ext cx="0" cy="1352550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17</xdr:row>
      <xdr:rowOff>190500</xdr:rowOff>
    </xdr:from>
    <xdr:to>
      <xdr:col>2</xdr:col>
      <xdr:colOff>2562225</xdr:colOff>
      <xdr:row>22</xdr:row>
      <xdr:rowOff>200025</xdr:rowOff>
    </xdr:to>
    <xdr:sp>
      <xdr:nvSpPr>
        <xdr:cNvPr id="1" name="Straight Arrow Connector 1"/>
        <xdr:cNvSpPr>
          <a:spLocks/>
        </xdr:cNvSpPr>
      </xdr:nvSpPr>
      <xdr:spPr>
        <a:xfrm>
          <a:off x="2838450" y="4972050"/>
          <a:ext cx="2562225" cy="153352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2</xdr:col>
      <xdr:colOff>371475</xdr:colOff>
      <xdr:row>15</xdr:row>
      <xdr:rowOff>152400</xdr:rowOff>
    </xdr:from>
    <xdr:ext cx="1809750" cy="266700"/>
    <xdr:sp>
      <xdr:nvSpPr>
        <xdr:cNvPr id="2" name="TextBox 2"/>
        <xdr:cNvSpPr txBox="1">
          <a:spLocks noChangeArrowheads="1"/>
        </xdr:cNvSpPr>
      </xdr:nvSpPr>
      <xdr:spPr>
        <a:xfrm>
          <a:off x="3209925" y="4324350"/>
          <a:ext cx="18097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twoCellAnchor>
    <xdr:from>
      <xdr:col>2</xdr:col>
      <xdr:colOff>285750</xdr:colOff>
      <xdr:row>18</xdr:row>
      <xdr:rowOff>180975</xdr:rowOff>
    </xdr:from>
    <xdr:to>
      <xdr:col>2</xdr:col>
      <xdr:colOff>2219325</xdr:colOff>
      <xdr:row>22</xdr:row>
      <xdr:rowOff>161925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3124200" y="5267325"/>
          <a:ext cx="193357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Bottom-line profit, or net income increases the Retained Earnings owners' equity account. (This account is decreased by dividends paid to shareholders.)</a:t>
          </a:r>
        </a:p>
      </xdr:txBody>
    </xdr:sp>
    <xdr:clientData/>
  </xdr:twoCellAnchor>
  <xdr:twoCellAnchor>
    <xdr:from>
      <xdr:col>1</xdr:col>
      <xdr:colOff>371475</xdr:colOff>
      <xdr:row>18</xdr:row>
      <xdr:rowOff>9525</xdr:rowOff>
    </xdr:from>
    <xdr:to>
      <xdr:col>1</xdr:col>
      <xdr:colOff>381000</xdr:colOff>
      <xdr:row>20</xdr:row>
      <xdr:rowOff>85725</xdr:rowOff>
    </xdr:to>
    <xdr:sp>
      <xdr:nvSpPr>
        <xdr:cNvPr id="4" name="Straight Arrow Connector 4"/>
        <xdr:cNvSpPr>
          <a:spLocks/>
        </xdr:cNvSpPr>
      </xdr:nvSpPr>
      <xdr:spPr>
        <a:xfrm rot="5400000">
          <a:off x="2571750" y="5095875"/>
          <a:ext cx="9525" cy="6858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7</xdr:row>
      <xdr:rowOff>266700</xdr:rowOff>
    </xdr:from>
    <xdr:to>
      <xdr:col>6</xdr:col>
      <xdr:colOff>1104900</xdr:colOff>
      <xdr:row>8</xdr:row>
      <xdr:rowOff>219075</xdr:rowOff>
    </xdr:to>
    <xdr:sp>
      <xdr:nvSpPr>
        <xdr:cNvPr id="1" name="Line 1"/>
        <xdr:cNvSpPr>
          <a:spLocks/>
        </xdr:cNvSpPr>
      </xdr:nvSpPr>
      <xdr:spPr>
        <a:xfrm flipV="1">
          <a:off x="4829175" y="1866900"/>
          <a:ext cx="11334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676275</xdr:colOff>
      <xdr:row>8</xdr:row>
      <xdr:rowOff>228600</xdr:rowOff>
    </xdr:from>
    <xdr:to>
      <xdr:col>6</xdr:col>
      <xdr:colOff>1133475</xdr:colOff>
      <xdr:row>9</xdr:row>
      <xdr:rowOff>219075</xdr:rowOff>
    </xdr:to>
    <xdr:sp>
      <xdr:nvSpPr>
        <xdr:cNvPr id="2" name="Line 2"/>
        <xdr:cNvSpPr>
          <a:spLocks/>
        </xdr:cNvSpPr>
      </xdr:nvSpPr>
      <xdr:spPr>
        <a:xfrm flipV="1">
          <a:off x="4857750" y="2133600"/>
          <a:ext cx="11334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219075</xdr:rowOff>
    </xdr:from>
    <xdr:to>
      <xdr:col>6</xdr:col>
      <xdr:colOff>1133475</xdr:colOff>
      <xdr:row>10</xdr:row>
      <xdr:rowOff>200025</xdr:rowOff>
    </xdr:to>
    <xdr:sp>
      <xdr:nvSpPr>
        <xdr:cNvPr id="3" name="Line 3"/>
        <xdr:cNvSpPr>
          <a:spLocks/>
        </xdr:cNvSpPr>
      </xdr:nvSpPr>
      <xdr:spPr>
        <a:xfrm flipV="1">
          <a:off x="4857750" y="2428875"/>
          <a:ext cx="11334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676275</xdr:colOff>
      <xdr:row>10</xdr:row>
      <xdr:rowOff>228600</xdr:rowOff>
    </xdr:from>
    <xdr:to>
      <xdr:col>6</xdr:col>
      <xdr:colOff>1104900</xdr:colOff>
      <xdr:row>12</xdr:row>
      <xdr:rowOff>219075</xdr:rowOff>
    </xdr:to>
    <xdr:sp>
      <xdr:nvSpPr>
        <xdr:cNvPr id="4" name="Line 4"/>
        <xdr:cNvSpPr>
          <a:spLocks/>
        </xdr:cNvSpPr>
      </xdr:nvSpPr>
      <xdr:spPr>
        <a:xfrm flipV="1">
          <a:off x="4857750" y="2743200"/>
          <a:ext cx="11049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647700</xdr:colOff>
      <xdr:row>11</xdr:row>
      <xdr:rowOff>219075</xdr:rowOff>
    </xdr:from>
    <xdr:to>
      <xdr:col>6</xdr:col>
      <xdr:colOff>1152525</xdr:colOff>
      <xdr:row>17</xdr:row>
      <xdr:rowOff>228600</xdr:rowOff>
    </xdr:to>
    <xdr:sp>
      <xdr:nvSpPr>
        <xdr:cNvPr id="5" name="Line 6"/>
        <xdr:cNvSpPr>
          <a:spLocks/>
        </xdr:cNvSpPr>
      </xdr:nvSpPr>
      <xdr:spPr>
        <a:xfrm flipV="1">
          <a:off x="4829175" y="3038475"/>
          <a:ext cx="1181100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628650</xdr:colOff>
      <xdr:row>12</xdr:row>
      <xdr:rowOff>228600</xdr:rowOff>
    </xdr:from>
    <xdr:to>
      <xdr:col>6</xdr:col>
      <xdr:colOff>1143000</xdr:colOff>
      <xdr:row>18</xdr:row>
      <xdr:rowOff>200025</xdr:rowOff>
    </xdr:to>
    <xdr:sp>
      <xdr:nvSpPr>
        <xdr:cNvPr id="6" name="Line 7"/>
        <xdr:cNvSpPr>
          <a:spLocks/>
        </xdr:cNvSpPr>
      </xdr:nvSpPr>
      <xdr:spPr>
        <a:xfrm flipV="1">
          <a:off x="4810125" y="3352800"/>
          <a:ext cx="1190625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628650</xdr:colOff>
      <xdr:row>13</xdr:row>
      <xdr:rowOff>266700</xdr:rowOff>
    </xdr:from>
    <xdr:to>
      <xdr:col>6</xdr:col>
      <xdr:colOff>1143000</xdr:colOff>
      <xdr:row>19</xdr:row>
      <xdr:rowOff>180975</xdr:rowOff>
    </xdr:to>
    <xdr:sp>
      <xdr:nvSpPr>
        <xdr:cNvPr id="7" name="Line 8"/>
        <xdr:cNvSpPr>
          <a:spLocks/>
        </xdr:cNvSpPr>
      </xdr:nvSpPr>
      <xdr:spPr>
        <a:xfrm flipV="1">
          <a:off x="4810125" y="3695700"/>
          <a:ext cx="1190625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11</xdr:row>
      <xdr:rowOff>228600</xdr:rowOff>
    </xdr:from>
    <xdr:to>
      <xdr:col>6</xdr:col>
      <xdr:colOff>1104900</xdr:colOff>
      <xdr:row>16</xdr:row>
      <xdr:rowOff>180975</xdr:rowOff>
    </xdr:to>
    <xdr:sp>
      <xdr:nvSpPr>
        <xdr:cNvPr id="1" name="Straight Arrow Connector 1"/>
        <xdr:cNvSpPr>
          <a:spLocks/>
        </xdr:cNvSpPr>
      </xdr:nvSpPr>
      <xdr:spPr>
        <a:xfrm rot="16200000" flipV="1">
          <a:off x="4857750" y="3105150"/>
          <a:ext cx="1104900" cy="147637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666750</xdr:colOff>
      <xdr:row>13</xdr:row>
      <xdr:rowOff>228600</xdr:rowOff>
    </xdr:from>
    <xdr:to>
      <xdr:col>6</xdr:col>
      <xdr:colOff>1114425</xdr:colOff>
      <xdr:row>17</xdr:row>
      <xdr:rowOff>180975</xdr:rowOff>
    </xdr:to>
    <xdr:sp>
      <xdr:nvSpPr>
        <xdr:cNvPr id="2" name="Straight Arrow Connector 2"/>
        <xdr:cNvSpPr>
          <a:spLocks/>
        </xdr:cNvSpPr>
      </xdr:nvSpPr>
      <xdr:spPr>
        <a:xfrm rot="10800000">
          <a:off x="4848225" y="3714750"/>
          <a:ext cx="1123950" cy="117157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19050</xdr:colOff>
      <xdr:row>20</xdr:row>
      <xdr:rowOff>200025</xdr:rowOff>
    </xdr:from>
    <xdr:to>
      <xdr:col>6</xdr:col>
      <xdr:colOff>1133475</xdr:colOff>
      <xdr:row>20</xdr:row>
      <xdr:rowOff>200025</xdr:rowOff>
    </xdr:to>
    <xdr:sp>
      <xdr:nvSpPr>
        <xdr:cNvPr id="3" name="Straight Arrow Connector 3"/>
        <xdr:cNvSpPr>
          <a:spLocks/>
        </xdr:cNvSpPr>
      </xdr:nvSpPr>
      <xdr:spPr>
        <a:xfrm rot="10800000">
          <a:off x="4876800" y="5819775"/>
          <a:ext cx="1104900" cy="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200025</xdr:rowOff>
    </xdr:from>
    <xdr:to>
      <xdr:col>6</xdr:col>
      <xdr:colOff>1104900</xdr:colOff>
      <xdr:row>21</xdr:row>
      <xdr:rowOff>200025</xdr:rowOff>
    </xdr:to>
    <xdr:sp>
      <xdr:nvSpPr>
        <xdr:cNvPr id="4" name="Straight Arrow Connector 4"/>
        <xdr:cNvSpPr>
          <a:spLocks/>
        </xdr:cNvSpPr>
      </xdr:nvSpPr>
      <xdr:spPr>
        <a:xfrm rot="10800000">
          <a:off x="4857750" y="6124575"/>
          <a:ext cx="1104900" cy="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676275</xdr:colOff>
      <xdr:row>22</xdr:row>
      <xdr:rowOff>200025</xdr:rowOff>
    </xdr:from>
    <xdr:to>
      <xdr:col>6</xdr:col>
      <xdr:colOff>1095375</xdr:colOff>
      <xdr:row>22</xdr:row>
      <xdr:rowOff>200025</xdr:rowOff>
    </xdr:to>
    <xdr:sp>
      <xdr:nvSpPr>
        <xdr:cNvPr id="5" name="Straight Arrow Connector 5"/>
        <xdr:cNvSpPr>
          <a:spLocks/>
        </xdr:cNvSpPr>
      </xdr:nvSpPr>
      <xdr:spPr>
        <a:xfrm rot="10800000">
          <a:off x="4857750" y="6429375"/>
          <a:ext cx="1095375" cy="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219075</xdr:rowOff>
    </xdr:from>
    <xdr:to>
      <xdr:col>6</xdr:col>
      <xdr:colOff>1104900</xdr:colOff>
      <xdr:row>23</xdr:row>
      <xdr:rowOff>219075</xdr:rowOff>
    </xdr:to>
    <xdr:sp>
      <xdr:nvSpPr>
        <xdr:cNvPr id="6" name="Straight Arrow Connector 6"/>
        <xdr:cNvSpPr>
          <a:spLocks/>
        </xdr:cNvSpPr>
      </xdr:nvSpPr>
      <xdr:spPr>
        <a:xfrm rot="10800000">
          <a:off x="4857750" y="6753225"/>
          <a:ext cx="1104900" cy="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8</xdr:row>
      <xdr:rowOff>200025</xdr:rowOff>
    </xdr:from>
    <xdr:to>
      <xdr:col>4</xdr:col>
      <xdr:colOff>1666875</xdr:colOff>
      <xdr:row>9</xdr:row>
      <xdr:rowOff>200025</xdr:rowOff>
    </xdr:to>
    <xdr:sp>
      <xdr:nvSpPr>
        <xdr:cNvPr id="1" name="Straight Arrow Connector 1"/>
        <xdr:cNvSpPr>
          <a:spLocks/>
        </xdr:cNvSpPr>
      </xdr:nvSpPr>
      <xdr:spPr>
        <a:xfrm>
          <a:off x="4886325" y="1638300"/>
          <a:ext cx="1714500" cy="3048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228600</xdr:rowOff>
    </xdr:from>
    <xdr:to>
      <xdr:col>4</xdr:col>
      <xdr:colOff>1666875</xdr:colOff>
      <xdr:row>10</xdr:row>
      <xdr:rowOff>180975</xdr:rowOff>
    </xdr:to>
    <xdr:sp>
      <xdr:nvSpPr>
        <xdr:cNvPr id="2" name="Straight Arrow Connector 2"/>
        <xdr:cNvSpPr>
          <a:spLocks/>
        </xdr:cNvSpPr>
      </xdr:nvSpPr>
      <xdr:spPr>
        <a:xfrm>
          <a:off x="4933950" y="1971675"/>
          <a:ext cx="1666875" cy="25717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866775</xdr:colOff>
      <xdr:row>11</xdr:row>
      <xdr:rowOff>200025</xdr:rowOff>
    </xdr:from>
    <xdr:to>
      <xdr:col>4</xdr:col>
      <xdr:colOff>1666875</xdr:colOff>
      <xdr:row>11</xdr:row>
      <xdr:rowOff>219075</xdr:rowOff>
    </xdr:to>
    <xdr:sp>
      <xdr:nvSpPr>
        <xdr:cNvPr id="3" name="Straight Arrow Connector 3"/>
        <xdr:cNvSpPr>
          <a:spLocks/>
        </xdr:cNvSpPr>
      </xdr:nvSpPr>
      <xdr:spPr>
        <a:xfrm>
          <a:off x="4933950" y="2552700"/>
          <a:ext cx="1666875" cy="952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228600</xdr:rowOff>
    </xdr:from>
    <xdr:to>
      <xdr:col>4</xdr:col>
      <xdr:colOff>1666875</xdr:colOff>
      <xdr:row>13</xdr:row>
      <xdr:rowOff>190500</xdr:rowOff>
    </xdr:to>
    <xdr:sp>
      <xdr:nvSpPr>
        <xdr:cNvPr id="4" name="Straight Arrow Connector 4"/>
        <xdr:cNvSpPr>
          <a:spLocks/>
        </xdr:cNvSpPr>
      </xdr:nvSpPr>
      <xdr:spPr>
        <a:xfrm>
          <a:off x="4943475" y="2581275"/>
          <a:ext cx="1657350" cy="5715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857250</xdr:colOff>
      <xdr:row>11</xdr:row>
      <xdr:rowOff>228600</xdr:rowOff>
    </xdr:from>
    <xdr:to>
      <xdr:col>4</xdr:col>
      <xdr:colOff>1666875</xdr:colOff>
      <xdr:row>14</xdr:row>
      <xdr:rowOff>123825</xdr:rowOff>
    </xdr:to>
    <xdr:sp>
      <xdr:nvSpPr>
        <xdr:cNvPr id="5" name="Straight Arrow Connector 5"/>
        <xdr:cNvSpPr>
          <a:spLocks/>
        </xdr:cNvSpPr>
      </xdr:nvSpPr>
      <xdr:spPr>
        <a:xfrm>
          <a:off x="4924425" y="2581275"/>
          <a:ext cx="1676400" cy="80962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838200</xdr:colOff>
      <xdr:row>12</xdr:row>
      <xdr:rowOff>200025</xdr:rowOff>
    </xdr:from>
    <xdr:to>
      <xdr:col>4</xdr:col>
      <xdr:colOff>1666875</xdr:colOff>
      <xdr:row>12</xdr:row>
      <xdr:rowOff>219075</xdr:rowOff>
    </xdr:to>
    <xdr:sp>
      <xdr:nvSpPr>
        <xdr:cNvPr id="6" name="Straight Arrow Connector 6"/>
        <xdr:cNvSpPr>
          <a:spLocks/>
        </xdr:cNvSpPr>
      </xdr:nvSpPr>
      <xdr:spPr>
        <a:xfrm>
          <a:off x="4905375" y="2857500"/>
          <a:ext cx="1695450" cy="952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866775</xdr:colOff>
      <xdr:row>14</xdr:row>
      <xdr:rowOff>200025</xdr:rowOff>
    </xdr:from>
    <xdr:to>
      <xdr:col>4</xdr:col>
      <xdr:colOff>1666875</xdr:colOff>
      <xdr:row>14</xdr:row>
      <xdr:rowOff>228600</xdr:rowOff>
    </xdr:to>
    <xdr:sp>
      <xdr:nvSpPr>
        <xdr:cNvPr id="7" name="Straight Arrow Connector 7"/>
        <xdr:cNvSpPr>
          <a:spLocks/>
        </xdr:cNvSpPr>
      </xdr:nvSpPr>
      <xdr:spPr>
        <a:xfrm flipV="1">
          <a:off x="4933950" y="3467100"/>
          <a:ext cx="1666875" cy="2857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219075</xdr:rowOff>
    </xdr:from>
    <xdr:to>
      <xdr:col>4</xdr:col>
      <xdr:colOff>1666875</xdr:colOff>
      <xdr:row>16</xdr:row>
      <xdr:rowOff>200025</xdr:rowOff>
    </xdr:to>
    <xdr:sp>
      <xdr:nvSpPr>
        <xdr:cNvPr id="8" name="Straight Arrow Connector 8"/>
        <xdr:cNvSpPr>
          <a:spLocks/>
        </xdr:cNvSpPr>
      </xdr:nvSpPr>
      <xdr:spPr>
        <a:xfrm flipV="1">
          <a:off x="4981575" y="3790950"/>
          <a:ext cx="1619250" cy="28575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8</xdr:row>
      <xdr:rowOff>200025</xdr:rowOff>
    </xdr:from>
    <xdr:to>
      <xdr:col>4</xdr:col>
      <xdr:colOff>1857375</xdr:colOff>
      <xdr:row>9</xdr:row>
      <xdr:rowOff>200025</xdr:rowOff>
    </xdr:to>
    <xdr:sp>
      <xdr:nvSpPr>
        <xdr:cNvPr id="1" name="Straight Arrow Connector 1"/>
        <xdr:cNvSpPr>
          <a:spLocks/>
        </xdr:cNvSpPr>
      </xdr:nvSpPr>
      <xdr:spPr>
        <a:xfrm>
          <a:off x="4895850" y="1638300"/>
          <a:ext cx="1914525" cy="3048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228600</xdr:rowOff>
    </xdr:from>
    <xdr:to>
      <xdr:col>4</xdr:col>
      <xdr:colOff>1838325</xdr:colOff>
      <xdr:row>10</xdr:row>
      <xdr:rowOff>180975</xdr:rowOff>
    </xdr:to>
    <xdr:sp>
      <xdr:nvSpPr>
        <xdr:cNvPr id="2" name="Straight Arrow Connector 2"/>
        <xdr:cNvSpPr>
          <a:spLocks/>
        </xdr:cNvSpPr>
      </xdr:nvSpPr>
      <xdr:spPr>
        <a:xfrm>
          <a:off x="4953000" y="1971675"/>
          <a:ext cx="1838325" cy="25717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876300</xdr:colOff>
      <xdr:row>11</xdr:row>
      <xdr:rowOff>200025</xdr:rowOff>
    </xdr:from>
    <xdr:to>
      <xdr:col>4</xdr:col>
      <xdr:colOff>1876425</xdr:colOff>
      <xdr:row>11</xdr:row>
      <xdr:rowOff>219075</xdr:rowOff>
    </xdr:to>
    <xdr:sp>
      <xdr:nvSpPr>
        <xdr:cNvPr id="3" name="Straight Arrow Connector 3"/>
        <xdr:cNvSpPr>
          <a:spLocks/>
        </xdr:cNvSpPr>
      </xdr:nvSpPr>
      <xdr:spPr>
        <a:xfrm>
          <a:off x="4943475" y="2552700"/>
          <a:ext cx="1885950" cy="952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228600</xdr:rowOff>
    </xdr:from>
    <xdr:to>
      <xdr:col>4</xdr:col>
      <xdr:colOff>1905000</xdr:colOff>
      <xdr:row>13</xdr:row>
      <xdr:rowOff>190500</xdr:rowOff>
    </xdr:to>
    <xdr:sp>
      <xdr:nvSpPr>
        <xdr:cNvPr id="4" name="Straight Arrow Connector 4"/>
        <xdr:cNvSpPr>
          <a:spLocks/>
        </xdr:cNvSpPr>
      </xdr:nvSpPr>
      <xdr:spPr>
        <a:xfrm>
          <a:off x="4962525" y="2581275"/>
          <a:ext cx="1885950" cy="5715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866775</xdr:colOff>
      <xdr:row>11</xdr:row>
      <xdr:rowOff>228600</xdr:rowOff>
    </xdr:from>
    <xdr:to>
      <xdr:col>4</xdr:col>
      <xdr:colOff>1933575</xdr:colOff>
      <xdr:row>14</xdr:row>
      <xdr:rowOff>123825</xdr:rowOff>
    </xdr:to>
    <xdr:sp>
      <xdr:nvSpPr>
        <xdr:cNvPr id="5" name="Straight Arrow Connector 5"/>
        <xdr:cNvSpPr>
          <a:spLocks/>
        </xdr:cNvSpPr>
      </xdr:nvSpPr>
      <xdr:spPr>
        <a:xfrm>
          <a:off x="4933950" y="2581275"/>
          <a:ext cx="1952625" cy="80962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838200</xdr:colOff>
      <xdr:row>12</xdr:row>
      <xdr:rowOff>200025</xdr:rowOff>
    </xdr:from>
    <xdr:to>
      <xdr:col>4</xdr:col>
      <xdr:colOff>1857375</xdr:colOff>
      <xdr:row>12</xdr:row>
      <xdr:rowOff>219075</xdr:rowOff>
    </xdr:to>
    <xdr:sp>
      <xdr:nvSpPr>
        <xdr:cNvPr id="6" name="Straight Arrow Connector 6"/>
        <xdr:cNvSpPr>
          <a:spLocks/>
        </xdr:cNvSpPr>
      </xdr:nvSpPr>
      <xdr:spPr>
        <a:xfrm>
          <a:off x="4905375" y="2857500"/>
          <a:ext cx="1905000" cy="952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876300</xdr:colOff>
      <xdr:row>14</xdr:row>
      <xdr:rowOff>200025</xdr:rowOff>
    </xdr:from>
    <xdr:to>
      <xdr:col>4</xdr:col>
      <xdr:colOff>1771650</xdr:colOff>
      <xdr:row>14</xdr:row>
      <xdr:rowOff>228600</xdr:rowOff>
    </xdr:to>
    <xdr:sp>
      <xdr:nvSpPr>
        <xdr:cNvPr id="7" name="Straight Arrow Connector 7"/>
        <xdr:cNvSpPr>
          <a:spLocks/>
        </xdr:cNvSpPr>
      </xdr:nvSpPr>
      <xdr:spPr>
        <a:xfrm flipV="1">
          <a:off x="4943475" y="3467100"/>
          <a:ext cx="1781175" cy="2857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219075</xdr:rowOff>
    </xdr:from>
    <xdr:to>
      <xdr:col>4</xdr:col>
      <xdr:colOff>1876425</xdr:colOff>
      <xdr:row>16</xdr:row>
      <xdr:rowOff>200025</xdr:rowOff>
    </xdr:to>
    <xdr:sp>
      <xdr:nvSpPr>
        <xdr:cNvPr id="8" name="Straight Arrow Connector 8"/>
        <xdr:cNvSpPr>
          <a:spLocks/>
        </xdr:cNvSpPr>
      </xdr:nvSpPr>
      <xdr:spPr>
        <a:xfrm flipV="1">
          <a:off x="5000625" y="3790950"/>
          <a:ext cx="1838325" cy="28575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7</xdr:row>
      <xdr:rowOff>228600</xdr:rowOff>
    </xdr:from>
    <xdr:to>
      <xdr:col>2</xdr:col>
      <xdr:colOff>2600325</xdr:colOff>
      <xdr:row>11</xdr:row>
      <xdr:rowOff>200025</xdr:rowOff>
    </xdr:to>
    <xdr:sp>
      <xdr:nvSpPr>
        <xdr:cNvPr id="1" name="Line 1"/>
        <xdr:cNvSpPr>
          <a:spLocks/>
        </xdr:cNvSpPr>
      </xdr:nvSpPr>
      <xdr:spPr>
        <a:xfrm flipV="1">
          <a:off x="2828925" y="1819275"/>
          <a:ext cx="260985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323850</xdr:colOff>
      <xdr:row>7</xdr:row>
      <xdr:rowOff>85725</xdr:rowOff>
    </xdr:from>
    <xdr:to>
      <xdr:col>2</xdr:col>
      <xdr:colOff>2266950</xdr:colOff>
      <xdr:row>11</xdr:row>
      <xdr:rowOff>276225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62300" y="1676400"/>
          <a:ext cx="1943100" cy="1409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Assuming five weeks of annual sales revenue is uncollected at year-end the ending balance of Accounts Receivable is: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5/52 x $52,000 = $5,000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8</xdr:row>
      <xdr:rowOff>238125</xdr:rowOff>
    </xdr:from>
    <xdr:to>
      <xdr:col>2</xdr:col>
      <xdr:colOff>2600325</xdr:colOff>
      <xdr:row>12</xdr:row>
      <xdr:rowOff>190500</xdr:rowOff>
    </xdr:to>
    <xdr:sp>
      <xdr:nvSpPr>
        <xdr:cNvPr id="1" name="Line 1"/>
        <xdr:cNvSpPr>
          <a:spLocks/>
        </xdr:cNvSpPr>
      </xdr:nvSpPr>
      <xdr:spPr>
        <a:xfrm flipV="1">
          <a:off x="2809875" y="2276475"/>
          <a:ext cx="262890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371475</xdr:colOff>
      <xdr:row>8</xdr:row>
      <xdr:rowOff>66675</xdr:rowOff>
    </xdr:from>
    <xdr:to>
      <xdr:col>2</xdr:col>
      <xdr:colOff>2314575</xdr:colOff>
      <xdr:row>13</xdr:row>
      <xdr:rowOff>190500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09925" y="2105025"/>
          <a:ext cx="1943100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Assuming the year-end inventory of goods awaiting sale equals thirteen weeks of annual cost of goods sold the ending balance of Inventory is: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13/52 x $33,800 = $8,450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219075</xdr:rowOff>
    </xdr:from>
    <xdr:to>
      <xdr:col>2</xdr:col>
      <xdr:colOff>2105025</xdr:colOff>
      <xdr:row>12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000375" y="1504950"/>
          <a:ext cx="1943100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Assuming the amount payable at year-end for inventory related purchases is four weeks of the thirteen weeks in inventory, the year-end balance of Accounts Payable for inventory is: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4/13 x $8,450 = $2,600</a:t>
          </a:r>
        </a:p>
      </xdr:txBody>
    </xdr:sp>
    <xdr:clientData/>
  </xdr:twoCellAnchor>
  <xdr:twoCellAnchor>
    <xdr:from>
      <xdr:col>2</xdr:col>
      <xdr:colOff>2105025</xdr:colOff>
      <xdr:row>8</xdr:row>
      <xdr:rowOff>200025</xdr:rowOff>
    </xdr:from>
    <xdr:to>
      <xdr:col>2</xdr:col>
      <xdr:colOff>2571750</xdr:colOff>
      <xdr:row>8</xdr:row>
      <xdr:rowOff>200025</xdr:rowOff>
    </xdr:to>
    <xdr:sp>
      <xdr:nvSpPr>
        <xdr:cNvPr id="2" name="Straight Connector 2"/>
        <xdr:cNvSpPr>
          <a:spLocks/>
        </xdr:cNvSpPr>
      </xdr:nvSpPr>
      <xdr:spPr>
        <a:xfrm rot="10800000">
          <a:off x="4943475" y="2095500"/>
          <a:ext cx="466725" cy="0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1457325</xdr:colOff>
      <xdr:row>12</xdr:row>
      <xdr:rowOff>47625</xdr:rowOff>
    </xdr:from>
    <xdr:to>
      <xdr:col>2</xdr:col>
      <xdr:colOff>1485900</xdr:colOff>
      <xdr:row>16</xdr:row>
      <xdr:rowOff>190500</xdr:rowOff>
    </xdr:to>
    <xdr:sp>
      <xdr:nvSpPr>
        <xdr:cNvPr id="3" name="Straight Connector 3"/>
        <xdr:cNvSpPr>
          <a:spLocks/>
        </xdr:cNvSpPr>
      </xdr:nvSpPr>
      <xdr:spPr>
        <a:xfrm rot="16200000" flipH="1">
          <a:off x="4295775" y="3162300"/>
          <a:ext cx="28575" cy="1362075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1476375</xdr:colOff>
      <xdr:row>16</xdr:row>
      <xdr:rowOff>190500</xdr:rowOff>
    </xdr:from>
    <xdr:to>
      <xdr:col>2</xdr:col>
      <xdr:colOff>2571750</xdr:colOff>
      <xdr:row>16</xdr:row>
      <xdr:rowOff>190500</xdr:rowOff>
    </xdr:to>
    <xdr:sp>
      <xdr:nvSpPr>
        <xdr:cNvPr id="4" name="Straight Arrow Connector 4"/>
        <xdr:cNvSpPr>
          <a:spLocks/>
        </xdr:cNvSpPr>
      </xdr:nvSpPr>
      <xdr:spPr>
        <a:xfrm>
          <a:off x="4314825" y="4524375"/>
          <a:ext cx="1095375" cy="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13</xdr:row>
      <xdr:rowOff>190500</xdr:rowOff>
    </xdr:from>
    <xdr:to>
      <xdr:col>2</xdr:col>
      <xdr:colOff>2590800</xdr:colOff>
      <xdr:row>17</xdr:row>
      <xdr:rowOff>180975</xdr:rowOff>
    </xdr:to>
    <xdr:sp>
      <xdr:nvSpPr>
        <xdr:cNvPr id="1" name="Straight Arrow Connector 1"/>
        <xdr:cNvSpPr>
          <a:spLocks/>
        </xdr:cNvSpPr>
      </xdr:nvSpPr>
      <xdr:spPr>
        <a:xfrm>
          <a:off x="2847975" y="3609975"/>
          <a:ext cx="2571750" cy="120967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2</xdr:col>
      <xdr:colOff>371475</xdr:colOff>
      <xdr:row>15</xdr:row>
      <xdr:rowOff>152400</xdr:rowOff>
    </xdr:from>
    <xdr:ext cx="1809750" cy="266700"/>
    <xdr:sp>
      <xdr:nvSpPr>
        <xdr:cNvPr id="2" name="TextBox 2"/>
        <xdr:cNvSpPr txBox="1">
          <a:spLocks noChangeArrowheads="1"/>
        </xdr:cNvSpPr>
      </xdr:nvSpPr>
      <xdr:spPr>
        <a:xfrm>
          <a:off x="3209925" y="4181475"/>
          <a:ext cx="18097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twoCellAnchor>
    <xdr:from>
      <xdr:col>2</xdr:col>
      <xdr:colOff>352425</xdr:colOff>
      <xdr:row>12</xdr:row>
      <xdr:rowOff>257175</xdr:rowOff>
    </xdr:from>
    <xdr:to>
      <xdr:col>2</xdr:col>
      <xdr:colOff>2286000</xdr:colOff>
      <xdr:row>19</xdr:row>
      <xdr:rowOff>9525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3190875" y="3371850"/>
          <a:ext cx="19335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Assuming three weeks of annual selling, gener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al and administrative 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expenses are unpaid at the end of the year, the year-end balance of Accounts Payable for these unpaid expenses is: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3/52 x $12,480 = $720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9</xdr:row>
      <xdr:rowOff>200025</xdr:rowOff>
    </xdr:from>
    <xdr:to>
      <xdr:col>2</xdr:col>
      <xdr:colOff>2533650</xdr:colOff>
      <xdr:row>13</xdr:row>
      <xdr:rowOff>190500</xdr:rowOff>
    </xdr:to>
    <xdr:sp>
      <xdr:nvSpPr>
        <xdr:cNvPr id="1" name="Straight Arrow Connector 1"/>
        <xdr:cNvSpPr>
          <a:spLocks/>
        </xdr:cNvSpPr>
      </xdr:nvSpPr>
      <xdr:spPr>
        <a:xfrm flipV="1">
          <a:off x="2847975" y="2533650"/>
          <a:ext cx="2524125" cy="120967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2</xdr:col>
      <xdr:colOff>371475</xdr:colOff>
      <xdr:row>15</xdr:row>
      <xdr:rowOff>152400</xdr:rowOff>
    </xdr:from>
    <xdr:ext cx="1809750" cy="266700"/>
    <xdr:sp>
      <xdr:nvSpPr>
        <xdr:cNvPr id="2" name="TextBox 2"/>
        <xdr:cNvSpPr txBox="1">
          <a:spLocks noChangeArrowheads="1"/>
        </xdr:cNvSpPr>
      </xdr:nvSpPr>
      <xdr:spPr>
        <a:xfrm>
          <a:off x="3209925" y="4314825"/>
          <a:ext cx="18097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twoCellAnchor>
    <xdr:from>
      <xdr:col>2</xdr:col>
      <xdr:colOff>209550</xdr:colOff>
      <xdr:row>8</xdr:row>
      <xdr:rowOff>257175</xdr:rowOff>
    </xdr:from>
    <xdr:to>
      <xdr:col>2</xdr:col>
      <xdr:colOff>2143125</xdr:colOff>
      <xdr:row>15</xdr:row>
      <xdr:rowOff>76200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3048000" y="2286000"/>
          <a:ext cx="1933575" cy="1952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Assuming the business has paid certain costs which will not be recorded as expenses until next year that in total equals four weeks of its annual operating expenses, the year-end balance of Prepaid Expenses is: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4/52 x $12,480 = $960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11</xdr:row>
      <xdr:rowOff>228600</xdr:rowOff>
    </xdr:from>
    <xdr:to>
      <xdr:col>2</xdr:col>
      <xdr:colOff>2562225</xdr:colOff>
      <xdr:row>14</xdr:row>
      <xdr:rowOff>190500</xdr:rowOff>
    </xdr:to>
    <xdr:sp>
      <xdr:nvSpPr>
        <xdr:cNvPr id="1" name="Straight Arrow Connector 1"/>
        <xdr:cNvSpPr>
          <a:spLocks/>
        </xdr:cNvSpPr>
      </xdr:nvSpPr>
      <xdr:spPr>
        <a:xfrm flipV="1">
          <a:off x="2828925" y="3171825"/>
          <a:ext cx="2571750" cy="8763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2</xdr:col>
      <xdr:colOff>371475</xdr:colOff>
      <xdr:row>15</xdr:row>
      <xdr:rowOff>152400</xdr:rowOff>
    </xdr:from>
    <xdr:ext cx="1809750" cy="266700"/>
    <xdr:sp>
      <xdr:nvSpPr>
        <xdr:cNvPr id="2" name="TextBox 2"/>
        <xdr:cNvSpPr txBox="1">
          <a:spLocks noChangeArrowheads="1"/>
        </xdr:cNvSpPr>
      </xdr:nvSpPr>
      <xdr:spPr>
        <a:xfrm>
          <a:off x="3209925" y="4314825"/>
          <a:ext cx="18097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twoCellAnchor>
    <xdr:from>
      <xdr:col>2</xdr:col>
      <xdr:colOff>361950</xdr:colOff>
      <xdr:row>11</xdr:row>
      <xdr:rowOff>295275</xdr:rowOff>
    </xdr:from>
    <xdr:to>
      <xdr:col>2</xdr:col>
      <xdr:colOff>2190750</xdr:colOff>
      <xdr:row>16</xdr:row>
      <xdr:rowOff>47625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3200400" y="3238500"/>
          <a:ext cx="1838325" cy="1276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The amount of depreciation expense is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not recorded as a decrease in the asset 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account. Instead it is accumulated in a </a:t>
          </a:r>
          <a:r>
            <a:rPr lang="en-US" cap="none" sz="1200" b="0" i="1" u="none" baseline="0">
              <a:solidFill>
                <a:srgbClr val="000000"/>
              </a:solidFill>
              <a:latin typeface="Helv"/>
              <a:ea typeface="Helv"/>
              <a:cs typeface="Helv"/>
            </a:rPr>
            <a:t>contra 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or </a:t>
          </a:r>
          <a:r>
            <a:rPr lang="en-US" cap="none" sz="1200" b="0" i="1" u="none" baseline="0">
              <a:solidFill>
                <a:srgbClr val="000000"/>
              </a:solidFill>
              <a:latin typeface="Helv"/>
              <a:ea typeface="Helv"/>
              <a:cs typeface="Helv"/>
            </a:rPr>
            <a:t>offset 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account, called Accumulated Depreciation. </a:t>
          </a:r>
        </a:p>
      </xdr:txBody>
    </xdr:sp>
    <xdr:clientData/>
  </xdr:twoCellAnchor>
  <xdr:twoCellAnchor>
    <xdr:from>
      <xdr:col>2</xdr:col>
      <xdr:colOff>304800</xdr:colOff>
      <xdr:row>7</xdr:row>
      <xdr:rowOff>142875</xdr:rowOff>
    </xdr:from>
    <xdr:to>
      <xdr:col>2</xdr:col>
      <xdr:colOff>2143125</xdr:colOff>
      <xdr:row>11</xdr:row>
      <xdr:rowOff>66675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3143250" y="1866900"/>
          <a:ext cx="183832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The costs of long-term operating assets (except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land) are allocated to depreciation expense over the years of their estimated useful lives</a:t>
          </a:r>
        </a:p>
      </xdr:txBody>
    </xdr:sp>
    <xdr:clientData/>
  </xdr:twoCellAnchor>
  <xdr:twoCellAnchor>
    <xdr:from>
      <xdr:col>2</xdr:col>
      <xdr:colOff>2143125</xdr:colOff>
      <xdr:row>10</xdr:row>
      <xdr:rowOff>190500</xdr:rowOff>
    </xdr:from>
    <xdr:to>
      <xdr:col>3</xdr:col>
      <xdr:colOff>0</xdr:colOff>
      <xdr:row>10</xdr:row>
      <xdr:rowOff>200025</xdr:rowOff>
    </xdr:to>
    <xdr:sp>
      <xdr:nvSpPr>
        <xdr:cNvPr id="5" name="Straight Connector 5"/>
        <xdr:cNvSpPr>
          <a:spLocks/>
        </xdr:cNvSpPr>
      </xdr:nvSpPr>
      <xdr:spPr>
        <a:xfrm rot="10800000">
          <a:off x="4981575" y="2828925"/>
          <a:ext cx="476250" cy="9525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590550</xdr:colOff>
      <xdr:row>10</xdr:row>
      <xdr:rowOff>180975</xdr:rowOff>
    </xdr:from>
    <xdr:to>
      <xdr:col>2</xdr:col>
      <xdr:colOff>295275</xdr:colOff>
      <xdr:row>14</xdr:row>
      <xdr:rowOff>142875</xdr:rowOff>
    </xdr:to>
    <xdr:sp>
      <xdr:nvSpPr>
        <xdr:cNvPr id="6" name="Straight Arrow Connector 6"/>
        <xdr:cNvSpPr>
          <a:spLocks/>
        </xdr:cNvSpPr>
      </xdr:nvSpPr>
      <xdr:spPr>
        <a:xfrm rot="5400000">
          <a:off x="2790825" y="2819400"/>
          <a:ext cx="342900" cy="11811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219075</xdr:rowOff>
    </xdr:from>
    <xdr:to>
      <xdr:col>2</xdr:col>
      <xdr:colOff>2552700</xdr:colOff>
      <xdr:row>17</xdr:row>
      <xdr:rowOff>190500</xdr:rowOff>
    </xdr:to>
    <xdr:sp>
      <xdr:nvSpPr>
        <xdr:cNvPr id="1" name="Straight Arrow Connector 1"/>
        <xdr:cNvSpPr>
          <a:spLocks/>
        </xdr:cNvSpPr>
      </xdr:nvSpPr>
      <xdr:spPr>
        <a:xfrm>
          <a:off x="2838450" y="3781425"/>
          <a:ext cx="2552700" cy="119062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619125</xdr:colOff>
      <xdr:row>15</xdr:row>
      <xdr:rowOff>238125</xdr:rowOff>
    </xdr:from>
    <xdr:to>
      <xdr:col>2</xdr:col>
      <xdr:colOff>2562225</xdr:colOff>
      <xdr:row>18</xdr:row>
      <xdr:rowOff>200025</xdr:rowOff>
    </xdr:to>
    <xdr:sp>
      <xdr:nvSpPr>
        <xdr:cNvPr id="2" name="Straight Arrow Connector 2"/>
        <xdr:cNvSpPr>
          <a:spLocks/>
        </xdr:cNvSpPr>
      </xdr:nvSpPr>
      <xdr:spPr>
        <a:xfrm>
          <a:off x="2819400" y="4410075"/>
          <a:ext cx="2581275" cy="8763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266700</xdr:colOff>
      <xdr:row>12</xdr:row>
      <xdr:rowOff>28575</xdr:rowOff>
    </xdr:from>
    <xdr:to>
      <xdr:col>2</xdr:col>
      <xdr:colOff>2209800</xdr:colOff>
      <xdr:row>21</xdr:row>
      <xdr:rowOff>238125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3105150" y="3286125"/>
          <a:ext cx="1933575" cy="2952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Assuming six weeks of the year's total of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selling, general and administrative 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expenses is unpaid at year-end the amount payable for these operating expenses is: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6/52 x $12,480 = $1,440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_________________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A small amount of the annual interest expense is unpaid at year-end, which is recorded to recognize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the full amount of interest expense for the year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16</xdr:row>
      <xdr:rowOff>200025</xdr:rowOff>
    </xdr:from>
    <xdr:to>
      <xdr:col>2</xdr:col>
      <xdr:colOff>2571750</xdr:colOff>
      <xdr:row>18</xdr:row>
      <xdr:rowOff>200025</xdr:rowOff>
    </xdr:to>
    <xdr:sp>
      <xdr:nvSpPr>
        <xdr:cNvPr id="1" name="Straight Arrow Connector 1"/>
        <xdr:cNvSpPr>
          <a:spLocks/>
        </xdr:cNvSpPr>
      </xdr:nvSpPr>
      <xdr:spPr>
        <a:xfrm>
          <a:off x="2819400" y="4676775"/>
          <a:ext cx="2590800" cy="6096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2</xdr:col>
      <xdr:colOff>371475</xdr:colOff>
      <xdr:row>15</xdr:row>
      <xdr:rowOff>152400</xdr:rowOff>
    </xdr:from>
    <xdr:ext cx="1809750" cy="266700"/>
    <xdr:sp>
      <xdr:nvSpPr>
        <xdr:cNvPr id="2" name="TextBox 2"/>
        <xdr:cNvSpPr txBox="1">
          <a:spLocks noChangeArrowheads="1"/>
        </xdr:cNvSpPr>
      </xdr:nvSpPr>
      <xdr:spPr>
        <a:xfrm>
          <a:off x="3209925" y="4324350"/>
          <a:ext cx="18097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twoCellAnchor>
    <xdr:from>
      <xdr:col>2</xdr:col>
      <xdr:colOff>361950</xdr:colOff>
      <xdr:row>15</xdr:row>
      <xdr:rowOff>266700</xdr:rowOff>
    </xdr:from>
    <xdr:to>
      <xdr:col>2</xdr:col>
      <xdr:colOff>2295525</xdr:colOff>
      <xdr:row>19</xdr:row>
      <xdr:rowOff>257175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3200400" y="4438650"/>
          <a:ext cx="1933575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 relatively small amount of the income tax expense for the year is unpaid at year-end, which is recorded in the Income Tax Payable liability account.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OutlineSymbols="0" zoomScale="150" zoomScaleNormal="150" workbookViewId="0" topLeftCell="A1">
      <selection activeCell="A27" sqref="A27"/>
    </sheetView>
  </sheetViews>
  <sheetFormatPr defaultColWidth="9.375" defaultRowHeight="12.75"/>
  <cols>
    <col min="1" max="1" width="63.75390625" style="1" customWidth="1"/>
    <col min="2" max="2" width="2.75390625" style="1" customWidth="1"/>
    <col min="3" max="3" width="8.875" style="1" customWidth="1"/>
    <col min="4" max="4" width="2.75390625" style="1" customWidth="1"/>
    <col min="5" max="5" width="10.875" style="1" customWidth="1"/>
    <col min="6" max="6" width="8.75390625" style="1" customWidth="1"/>
    <col min="7" max="24" width="57.875" style="1" customWidth="1"/>
    <col min="25" max="16384" width="9.375" style="1" customWidth="1"/>
  </cols>
  <sheetData>
    <row r="1" spans="1:5" ht="15" customHeight="1">
      <c r="A1" s="19" t="s">
        <v>27</v>
      </c>
      <c r="B1" s="19"/>
      <c r="C1" s="19"/>
      <c r="D1" s="19"/>
      <c r="E1" s="7"/>
    </row>
    <row r="2" spans="1:5" ht="12.75">
      <c r="A2" s="11" t="s">
        <v>26</v>
      </c>
      <c r="B2" s="11"/>
      <c r="C2" s="11"/>
      <c r="D2" s="11"/>
      <c r="E2" s="15"/>
    </row>
    <row r="3" spans="1:6" ht="13.5" thickBot="1">
      <c r="A3" s="18" t="s">
        <v>25</v>
      </c>
      <c r="B3" s="17"/>
      <c r="C3" s="17"/>
      <c r="D3" s="17"/>
      <c r="E3" s="5"/>
      <c r="F3" s="16"/>
    </row>
    <row r="4" spans="1:5" ht="15" customHeight="1">
      <c r="A4" s="13"/>
      <c r="B4" s="13"/>
      <c r="C4" s="15" t="s">
        <v>24</v>
      </c>
      <c r="D4" s="15"/>
      <c r="E4" s="15" t="s">
        <v>23</v>
      </c>
    </row>
    <row r="5" spans="1:5" ht="12.75">
      <c r="A5" s="13"/>
      <c r="B5" s="13"/>
      <c r="C5" s="15" t="s">
        <v>22</v>
      </c>
      <c r="D5" s="15"/>
      <c r="E5" s="15" t="s">
        <v>21</v>
      </c>
    </row>
    <row r="6" spans="1:5" ht="12.75">
      <c r="A6" s="13"/>
      <c r="B6" s="13"/>
      <c r="C6" s="14" t="s">
        <v>20</v>
      </c>
      <c r="D6" s="15"/>
      <c r="E6" s="14" t="s">
        <v>19</v>
      </c>
    </row>
    <row r="7" spans="1:5" ht="15" customHeight="1">
      <c r="A7" s="12" t="s">
        <v>18</v>
      </c>
      <c r="B7" s="11"/>
      <c r="C7" s="11"/>
      <c r="D7" s="11"/>
      <c r="E7" s="13"/>
    </row>
    <row r="8" spans="1:6" ht="15" customHeight="1">
      <c r="A8" s="8" t="s">
        <v>17</v>
      </c>
      <c r="B8" s="7"/>
      <c r="C8" s="20">
        <v>51680</v>
      </c>
      <c r="D8" s="6"/>
      <c r="E8" s="6"/>
      <c r="F8" s="2"/>
    </row>
    <row r="9" spans="1:6" ht="15" customHeight="1">
      <c r="A9" s="8" t="s">
        <v>16</v>
      </c>
      <c r="B9" s="7"/>
      <c r="C9" s="20">
        <v>-34760</v>
      </c>
      <c r="D9" s="6"/>
      <c r="E9" s="7"/>
      <c r="F9" s="2"/>
    </row>
    <row r="10" spans="1:6" ht="15" customHeight="1">
      <c r="A10" s="8" t="s">
        <v>15</v>
      </c>
      <c r="B10" s="7"/>
      <c r="C10" s="20">
        <v>-11630</v>
      </c>
      <c r="D10" s="6"/>
      <c r="E10" s="7"/>
      <c r="F10" s="2"/>
    </row>
    <row r="11" spans="1:6" ht="15" customHeight="1">
      <c r="A11" s="8" t="s">
        <v>14</v>
      </c>
      <c r="B11" s="7"/>
      <c r="C11" s="20">
        <v>-520</v>
      </c>
      <c r="D11" s="6"/>
      <c r="E11" s="7"/>
      <c r="F11" s="2"/>
    </row>
    <row r="12" spans="1:6" ht="15" customHeight="1">
      <c r="A12" s="8" t="s">
        <v>13</v>
      </c>
      <c r="B12" s="7"/>
      <c r="C12" s="21">
        <v>-1665</v>
      </c>
      <c r="D12" s="9"/>
      <c r="E12" s="20">
        <f>C8+C9+C10+C11+C12</f>
        <v>3105</v>
      </c>
      <c r="F12" s="2"/>
    </row>
    <row r="13" spans="1:5" ht="15" customHeight="1">
      <c r="A13" s="8"/>
      <c r="B13" s="7"/>
      <c r="C13" s="22"/>
      <c r="D13" s="9"/>
      <c r="E13" s="24"/>
    </row>
    <row r="14" spans="1:6" ht="15" customHeight="1">
      <c r="A14" s="12" t="s">
        <v>12</v>
      </c>
      <c r="B14" s="11"/>
      <c r="C14" s="23"/>
      <c r="D14" s="10"/>
      <c r="E14" s="25"/>
      <c r="F14" s="2"/>
    </row>
    <row r="15" spans="1:6" ht="15" customHeight="1">
      <c r="A15" s="8" t="s">
        <v>11</v>
      </c>
      <c r="B15" s="7"/>
      <c r="C15" s="22">
        <v>625</v>
      </c>
      <c r="D15" s="9"/>
      <c r="E15" s="25"/>
      <c r="F15" s="2"/>
    </row>
    <row r="16" spans="1:6" ht="15" customHeight="1">
      <c r="A16" s="8" t="s">
        <v>10</v>
      </c>
      <c r="B16" s="7"/>
      <c r="C16" s="22">
        <v>175</v>
      </c>
      <c r="D16" s="9"/>
      <c r="E16" s="25"/>
      <c r="F16" s="2"/>
    </row>
    <row r="17" spans="1:6" ht="15" customHeight="1">
      <c r="A17" s="8" t="s">
        <v>9</v>
      </c>
      <c r="B17" s="7"/>
      <c r="C17" s="22">
        <v>-3625</v>
      </c>
      <c r="D17" s="10"/>
      <c r="E17" s="26"/>
      <c r="F17" s="2"/>
    </row>
    <row r="18" spans="1:6" ht="15" customHeight="1">
      <c r="A18" s="8" t="s">
        <v>8</v>
      </c>
      <c r="B18" s="7"/>
      <c r="C18" s="21">
        <v>-750</v>
      </c>
      <c r="D18" s="9"/>
      <c r="E18" s="21">
        <f>C15+C16+C17+C18</f>
        <v>-3575</v>
      </c>
      <c r="F18" s="2"/>
    </row>
    <row r="19" spans="1:5" ht="15" customHeight="1">
      <c r="A19" s="8"/>
      <c r="B19" s="7"/>
      <c r="C19" s="9"/>
      <c r="D19" s="9"/>
      <c r="E19" s="24"/>
    </row>
    <row r="20" spans="1:5" ht="12.75">
      <c r="A20" s="8" t="s">
        <v>7</v>
      </c>
      <c r="B20" s="7"/>
      <c r="C20" s="6"/>
      <c r="D20" s="6"/>
      <c r="E20" s="20">
        <f>E12+E18</f>
        <v>-470</v>
      </c>
    </row>
    <row r="21" spans="1:6" ht="9.75" customHeight="1" thickBot="1">
      <c r="A21" s="5"/>
      <c r="B21" s="5"/>
      <c r="C21" s="4"/>
      <c r="D21" s="4"/>
      <c r="E21" s="4"/>
      <c r="F21" s="3"/>
    </row>
    <row r="22" ht="15" customHeight="1"/>
    <row r="23" ht="10.5" customHeight="1"/>
    <row r="24" ht="10.5" customHeight="1"/>
    <row r="25" ht="10.5" customHeight="1"/>
    <row r="26" ht="10.5" customHeight="1"/>
    <row r="27" ht="10.5" customHeight="1"/>
    <row r="29" ht="9.75" customHeight="1"/>
    <row r="30" ht="10.5" customHeight="1"/>
    <row r="31" ht="10.5" customHeight="1"/>
    <row r="32" ht="10.5" customHeight="1">
      <c r="E32" s="2"/>
    </row>
    <row r="33" ht="10.5" customHeight="1">
      <c r="E33" s="2"/>
    </row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</sheetData>
  <printOptions horizontalCentered="1" verticalCentered="1"/>
  <pageMargins left="0.75" right="0.75" top="1" bottom="1" header="0.5" footer="0.5"/>
  <pageSetup fitToHeight="1" fitToWidth="1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workbookViewId="0" topLeftCell="A1">
      <selection activeCell="A8" sqref="A8"/>
    </sheetView>
  </sheetViews>
  <sheetFormatPr defaultColWidth="11.00390625" defaultRowHeight="18" customHeight="1"/>
  <cols>
    <col min="1" max="1" width="28.875" style="0" customWidth="1"/>
    <col min="2" max="2" width="8.375" style="0" customWidth="1"/>
    <col min="3" max="3" width="34.375" style="0" customWidth="1"/>
    <col min="4" max="4" width="26.75390625" style="0" customWidth="1"/>
    <col min="5" max="5" width="6.875" style="0" customWidth="1"/>
    <col min="6" max="6" width="2.625" style="0" customWidth="1"/>
    <col min="7" max="7" width="7.875" style="0" customWidth="1"/>
  </cols>
  <sheetData>
    <row r="1" s="1" customFormat="1" ht="13.5" customHeight="1">
      <c r="A1" s="31" t="s">
        <v>105</v>
      </c>
    </row>
    <row r="2" spans="1:7" s="1" customFormat="1" ht="12.75">
      <c r="A2" s="58" t="s">
        <v>104</v>
      </c>
      <c r="B2" s="16"/>
      <c r="C2" s="16"/>
      <c r="D2" s="16"/>
      <c r="E2" s="16"/>
      <c r="F2" s="16"/>
      <c r="G2" s="16"/>
    </row>
    <row r="3" spans="1:7" s="1" customFormat="1" ht="13.5" customHeight="1" thickBot="1">
      <c r="A3" s="37" t="s">
        <v>25</v>
      </c>
      <c r="B3" s="27"/>
      <c r="C3" s="27"/>
      <c r="D3" s="27"/>
      <c r="E3" s="27"/>
      <c r="F3" s="27"/>
      <c r="G3" s="27"/>
    </row>
    <row r="4" ht="24" customHeight="1"/>
    <row r="5" spans="4:7" ht="24" customHeight="1">
      <c r="D5" s="90" t="s">
        <v>143</v>
      </c>
      <c r="E5" s="87"/>
      <c r="F5" s="87"/>
      <c r="G5" s="87"/>
    </row>
    <row r="6" spans="4:7" ht="24" customHeight="1">
      <c r="D6" s="101" t="s">
        <v>142</v>
      </c>
      <c r="E6" s="88"/>
      <c r="F6" s="88"/>
      <c r="G6" s="88"/>
    </row>
    <row r="7" spans="4:7" ht="24" customHeight="1">
      <c r="D7" s="92" t="s">
        <v>81</v>
      </c>
      <c r="F7" s="92"/>
      <c r="G7" s="92">
        <v>3265</v>
      </c>
    </row>
    <row r="8" spans="4:7" ht="24" customHeight="1">
      <c r="D8" s="92" t="s">
        <v>79</v>
      </c>
      <c r="F8" s="92"/>
      <c r="G8" s="92">
        <f>B12/52*5</f>
        <v>5000</v>
      </c>
    </row>
    <row r="9" spans="4:7" ht="24" customHeight="1">
      <c r="D9" s="92" t="s">
        <v>46</v>
      </c>
      <c r="F9" s="92"/>
      <c r="G9" s="92">
        <f>-B13/52*13</f>
        <v>8450</v>
      </c>
    </row>
    <row r="10" spans="4:7" ht="24" customHeight="1">
      <c r="D10" s="92" t="s">
        <v>44</v>
      </c>
      <c r="F10" s="96"/>
      <c r="G10" s="96">
        <f>-B14/52*4</f>
        <v>960</v>
      </c>
    </row>
    <row r="11" spans="1:7" ht="24" customHeight="1">
      <c r="A11" s="77" t="s">
        <v>141</v>
      </c>
      <c r="B11" s="87"/>
      <c r="D11" s="92" t="s">
        <v>40</v>
      </c>
      <c r="F11" s="92"/>
      <c r="G11" s="92">
        <v>16500</v>
      </c>
    </row>
    <row r="12" spans="1:7" ht="24" customHeight="1">
      <c r="A12" s="49" t="s">
        <v>48</v>
      </c>
      <c r="B12" s="100">
        <v>52000</v>
      </c>
      <c r="D12" s="92" t="s">
        <v>38</v>
      </c>
      <c r="F12" s="96"/>
      <c r="G12" s="96">
        <v>-4250</v>
      </c>
    </row>
    <row r="13" spans="1:7" ht="24" customHeight="1">
      <c r="A13" s="49" t="s">
        <v>156</v>
      </c>
      <c r="B13" s="100">
        <v>-33800</v>
      </c>
      <c r="D13" s="92" t="s">
        <v>34</v>
      </c>
      <c r="F13" s="92"/>
      <c r="G13" s="95">
        <v>5575</v>
      </c>
    </row>
    <row r="14" spans="1:7" ht="24" customHeight="1" thickBot="1">
      <c r="A14" s="49" t="s">
        <v>121</v>
      </c>
      <c r="B14" s="100">
        <v>-12480</v>
      </c>
      <c r="D14" s="94" t="s">
        <v>29</v>
      </c>
      <c r="F14" s="92"/>
      <c r="G14" s="91">
        <f>SUM(G7:G13)</f>
        <v>35500</v>
      </c>
    </row>
    <row r="15" spans="1:2" ht="24" customHeight="1" thickTop="1">
      <c r="A15" s="49" t="s">
        <v>150</v>
      </c>
      <c r="B15" s="100">
        <v>-785</v>
      </c>
    </row>
    <row r="16" spans="1:7" ht="24" customHeight="1">
      <c r="A16" s="49" t="s">
        <v>3</v>
      </c>
      <c r="B16" s="100">
        <v>-545</v>
      </c>
      <c r="D16" s="99" t="s">
        <v>140</v>
      </c>
      <c r="E16" s="85"/>
      <c r="F16" s="85"/>
      <c r="G16" s="85"/>
    </row>
    <row r="17" spans="1:7" ht="24" customHeight="1">
      <c r="A17" s="49" t="s">
        <v>102</v>
      </c>
      <c r="B17" s="98">
        <v>-1748</v>
      </c>
      <c r="D17" s="92" t="s">
        <v>75</v>
      </c>
      <c r="F17" s="1"/>
      <c r="G17" s="92">
        <v>3320</v>
      </c>
    </row>
    <row r="18" spans="1:7" ht="24" customHeight="1" thickBot="1">
      <c r="A18" s="49" t="s">
        <v>100</v>
      </c>
      <c r="B18" s="97">
        <f>SUM(B12:B17)</f>
        <v>2642</v>
      </c>
      <c r="D18" s="92" t="s">
        <v>78</v>
      </c>
      <c r="E18" s="92">
        <f>-B14/52*6</f>
        <v>1440</v>
      </c>
      <c r="F18" s="1"/>
      <c r="G18" s="92"/>
    </row>
    <row r="19" spans="4:7" ht="24" customHeight="1" thickTop="1">
      <c r="D19" s="92" t="s">
        <v>78</v>
      </c>
      <c r="E19" s="95">
        <v>75</v>
      </c>
      <c r="F19" s="1"/>
      <c r="G19" s="92">
        <f>E18+E19</f>
        <v>1515</v>
      </c>
    </row>
    <row r="20" spans="4:7" ht="24" customHeight="1">
      <c r="D20" s="92" t="s">
        <v>45</v>
      </c>
      <c r="F20" s="1"/>
      <c r="G20" s="92">
        <v>165</v>
      </c>
    </row>
    <row r="21" spans="4:7" ht="24" customHeight="1">
      <c r="D21" s="92" t="s">
        <v>69</v>
      </c>
      <c r="F21" s="1"/>
      <c r="G21" s="96">
        <v>3125</v>
      </c>
    </row>
    <row r="22" spans="4:7" ht="24" customHeight="1">
      <c r="D22" s="92" t="s">
        <v>39</v>
      </c>
      <c r="E22" s="1"/>
      <c r="F22" s="1"/>
      <c r="G22" s="92">
        <v>4250</v>
      </c>
    </row>
    <row r="23" spans="4:7" ht="24" customHeight="1">
      <c r="D23" s="92" t="s">
        <v>63</v>
      </c>
      <c r="F23" s="92"/>
      <c r="G23" s="92">
        <v>8125</v>
      </c>
    </row>
    <row r="24" spans="4:7" ht="24" customHeight="1">
      <c r="D24" s="92" t="s">
        <v>62</v>
      </c>
      <c r="F24" s="92"/>
      <c r="G24" s="95">
        <v>15000</v>
      </c>
    </row>
    <row r="25" spans="4:7" ht="24" customHeight="1" thickBot="1">
      <c r="D25" s="94" t="s">
        <v>139</v>
      </c>
      <c r="E25" s="93"/>
      <c r="F25" s="92"/>
      <c r="G25" s="91">
        <f>G24+G23+G22+G21+G20+G19+G17</f>
        <v>35500</v>
      </c>
    </row>
    <row r="26" spans="1:7" ht="24" customHeight="1" thickBot="1" thickTop="1">
      <c r="A26" s="39"/>
      <c r="B26" s="39"/>
      <c r="C26" s="39"/>
      <c r="D26" s="82"/>
      <c r="E26" s="27"/>
      <c r="F26" s="39"/>
      <c r="G26" s="39"/>
    </row>
    <row r="27" ht="24" customHeight="1"/>
    <row r="28" ht="24" customHeight="1"/>
    <row r="29" spans="1:3" ht="24" customHeight="1">
      <c r="A29" s="54"/>
      <c r="B29" s="54"/>
      <c r="C29" s="54"/>
    </row>
    <row r="30" ht="24" customHeight="1"/>
    <row r="31" ht="12.75"/>
    <row r="32" ht="12.75">
      <c r="C32" s="54"/>
    </row>
  </sheetData>
  <printOptions horizontalCentered="1" verticalCentered="1"/>
  <pageMargins left="0.75" right="0.75" top="1" bottom="1" header="0.5" footer="0.5"/>
  <pageSetup fitToHeight="1" fitToWidth="1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workbookViewId="0" topLeftCell="A1">
      <selection activeCell="A1" sqref="A1"/>
    </sheetView>
  </sheetViews>
  <sheetFormatPr defaultColWidth="11.00390625" defaultRowHeight="18" customHeight="1"/>
  <cols>
    <col min="1" max="1" width="28.875" style="0" customWidth="1"/>
    <col min="2" max="2" width="8.375" style="0" customWidth="1"/>
    <col min="3" max="3" width="34.375" style="0" customWidth="1"/>
    <col min="4" max="4" width="27.75390625" style="0" customWidth="1"/>
    <col min="5" max="5" width="7.875" style="0" customWidth="1"/>
    <col min="6" max="6" width="2.625" style="0" customWidth="1"/>
    <col min="7" max="7" width="7.875" style="0" customWidth="1"/>
  </cols>
  <sheetData>
    <row r="1" s="1" customFormat="1" ht="13.5" customHeight="1">
      <c r="A1" s="31" t="s">
        <v>107</v>
      </c>
    </row>
    <row r="2" spans="1:7" s="1" customFormat="1" ht="12.75">
      <c r="A2" s="58" t="s">
        <v>106</v>
      </c>
      <c r="B2" s="16"/>
      <c r="C2" s="16"/>
      <c r="D2" s="16"/>
      <c r="E2" s="16"/>
      <c r="F2" s="16"/>
      <c r="G2" s="16"/>
    </row>
    <row r="3" spans="1:7" s="1" customFormat="1" ht="13.5" customHeight="1" thickBot="1">
      <c r="A3" s="37" t="s">
        <v>25</v>
      </c>
      <c r="B3" s="27"/>
      <c r="C3" s="27"/>
      <c r="D3" s="27"/>
      <c r="E3" s="27"/>
      <c r="F3" s="27"/>
      <c r="G3" s="27"/>
    </row>
    <row r="4" ht="24" customHeight="1"/>
    <row r="5" spans="4:7" ht="24" customHeight="1">
      <c r="D5" s="90" t="s">
        <v>143</v>
      </c>
      <c r="E5" s="90"/>
      <c r="F5" s="87"/>
      <c r="G5" s="87"/>
    </row>
    <row r="6" spans="4:7" ht="24" customHeight="1">
      <c r="D6" s="111" t="s">
        <v>142</v>
      </c>
      <c r="E6" s="111"/>
      <c r="F6" s="88"/>
      <c r="G6" s="88"/>
    </row>
    <row r="7" spans="4:7" ht="24" customHeight="1">
      <c r="D7" s="103" t="s">
        <v>81</v>
      </c>
      <c r="E7" s="103"/>
      <c r="F7" s="103"/>
      <c r="G7" s="103">
        <v>3265</v>
      </c>
    </row>
    <row r="8" spans="4:7" ht="24" customHeight="1">
      <c r="D8" s="103" t="s">
        <v>79</v>
      </c>
      <c r="E8" s="103"/>
      <c r="F8" s="103"/>
      <c r="G8" s="103">
        <f>B12/52*5</f>
        <v>5000</v>
      </c>
    </row>
    <row r="9" spans="4:7" ht="24" customHeight="1">
      <c r="D9" s="103" t="s">
        <v>46</v>
      </c>
      <c r="E9" s="103"/>
      <c r="F9" s="103"/>
      <c r="G9" s="103">
        <f>-B13/52*13</f>
        <v>8450</v>
      </c>
    </row>
    <row r="10" spans="4:7" ht="24" customHeight="1">
      <c r="D10" s="103" t="s">
        <v>44</v>
      </c>
      <c r="E10" s="103"/>
      <c r="F10" s="106"/>
      <c r="G10" s="106">
        <f>-B14/52*4</f>
        <v>960</v>
      </c>
    </row>
    <row r="11" spans="1:6" ht="24" customHeight="1">
      <c r="A11" s="77" t="s">
        <v>141</v>
      </c>
      <c r="B11" s="87"/>
      <c r="D11" s="103" t="s">
        <v>40</v>
      </c>
      <c r="E11" s="103">
        <v>16500</v>
      </c>
      <c r="F11" s="103"/>
    </row>
    <row r="12" spans="1:7" ht="24" customHeight="1">
      <c r="A12" s="49" t="s">
        <v>48</v>
      </c>
      <c r="B12" s="110">
        <v>52000</v>
      </c>
      <c r="D12" s="103" t="s">
        <v>38</v>
      </c>
      <c r="E12" s="105">
        <v>-4250</v>
      </c>
      <c r="F12" s="106"/>
      <c r="G12" s="106">
        <f>E11+E12</f>
        <v>12250</v>
      </c>
    </row>
    <row r="13" spans="1:7" ht="24" customHeight="1">
      <c r="A13" s="49" t="s">
        <v>156</v>
      </c>
      <c r="B13" s="110">
        <v>-33800</v>
      </c>
      <c r="D13" s="103" t="s">
        <v>34</v>
      </c>
      <c r="E13" s="103"/>
      <c r="F13" s="103"/>
      <c r="G13" s="105">
        <v>5575</v>
      </c>
    </row>
    <row r="14" spans="1:7" ht="24" customHeight="1" thickBot="1">
      <c r="A14" s="49" t="s">
        <v>121</v>
      </c>
      <c r="B14" s="110">
        <v>-12480</v>
      </c>
      <c r="D14" s="104" t="s">
        <v>29</v>
      </c>
      <c r="E14" s="104"/>
      <c r="F14" s="103"/>
      <c r="G14" s="102">
        <f>G13+G12+G10+G9+G8+G7</f>
        <v>35500</v>
      </c>
    </row>
    <row r="15" spans="1:2" ht="24" customHeight="1" thickTop="1">
      <c r="A15" s="49" t="s">
        <v>150</v>
      </c>
      <c r="B15" s="110">
        <v>-785</v>
      </c>
    </row>
    <row r="16" spans="1:7" ht="24" customHeight="1">
      <c r="A16" s="49" t="s">
        <v>3</v>
      </c>
      <c r="B16" s="110">
        <v>-545</v>
      </c>
      <c r="D16" s="109" t="s">
        <v>140</v>
      </c>
      <c r="E16" s="109"/>
      <c r="F16" s="85"/>
      <c r="G16" s="85"/>
    </row>
    <row r="17" spans="1:7" ht="24" customHeight="1">
      <c r="A17" s="49" t="s">
        <v>102</v>
      </c>
      <c r="B17" s="108">
        <v>-1748</v>
      </c>
      <c r="D17" s="103" t="s">
        <v>75</v>
      </c>
      <c r="E17" s="103"/>
      <c r="F17" s="1"/>
      <c r="G17" s="103">
        <v>3320</v>
      </c>
    </row>
    <row r="18" spans="1:7" ht="24" customHeight="1" thickBot="1">
      <c r="A18" s="49" t="s">
        <v>100</v>
      </c>
      <c r="B18" s="107">
        <f>SUM(B12:B17)</f>
        <v>2642</v>
      </c>
      <c r="D18" s="103" t="s">
        <v>146</v>
      </c>
      <c r="E18" s="103"/>
      <c r="F18" s="1"/>
      <c r="G18" s="103">
        <v>1515</v>
      </c>
    </row>
    <row r="19" spans="4:7" ht="24" customHeight="1" thickTop="1">
      <c r="D19" s="103" t="s">
        <v>45</v>
      </c>
      <c r="E19" s="103"/>
      <c r="F19" s="1"/>
      <c r="G19" s="103">
        <v>165</v>
      </c>
    </row>
    <row r="20" spans="4:7" ht="24" customHeight="1">
      <c r="D20" s="103" t="s">
        <v>69</v>
      </c>
      <c r="E20" s="103"/>
      <c r="F20" s="1"/>
      <c r="G20" s="106">
        <v>3125</v>
      </c>
    </row>
    <row r="21" spans="4:7" ht="24" customHeight="1">
      <c r="D21" s="103" t="s">
        <v>39</v>
      </c>
      <c r="E21" s="103"/>
      <c r="F21" s="1"/>
      <c r="G21" s="103">
        <v>4250</v>
      </c>
    </row>
    <row r="22" spans="4:7" ht="24" customHeight="1">
      <c r="D22" s="103" t="s">
        <v>63</v>
      </c>
      <c r="E22" s="103"/>
      <c r="F22" s="103"/>
      <c r="G22" s="103">
        <v>8125</v>
      </c>
    </row>
    <row r="23" spans="4:7" ht="24" customHeight="1">
      <c r="D23" s="103" t="s">
        <v>62</v>
      </c>
      <c r="E23" s="103"/>
      <c r="F23" s="103"/>
      <c r="G23" s="105">
        <v>15000</v>
      </c>
    </row>
    <row r="24" spans="4:7" ht="24" customHeight="1" thickBot="1">
      <c r="D24" s="104" t="s">
        <v>139</v>
      </c>
      <c r="E24" s="104"/>
      <c r="F24" s="103"/>
      <c r="G24" s="102">
        <f>G23+G22+G21+G20+G19+G18+G17</f>
        <v>35500</v>
      </c>
    </row>
    <row r="25" spans="1:7" ht="24" customHeight="1" thickBot="1" thickTop="1">
      <c r="A25" s="39"/>
      <c r="B25" s="39"/>
      <c r="C25" s="39"/>
      <c r="D25" s="82"/>
      <c r="E25" s="82"/>
      <c r="F25" s="39"/>
      <c r="G25" s="39"/>
    </row>
    <row r="26" ht="15.75" customHeight="1"/>
    <row r="27" ht="24" customHeight="1"/>
    <row r="28" spans="1:3" ht="24" customHeight="1">
      <c r="A28" s="54"/>
      <c r="B28" s="54"/>
      <c r="C28" s="54"/>
    </row>
    <row r="29" ht="24" customHeight="1"/>
    <row r="30" ht="24" customHeight="1"/>
    <row r="31" ht="24" customHeight="1">
      <c r="C31" s="54"/>
    </row>
    <row r="32" ht="12.75"/>
  </sheetData>
  <printOptions horizontalCentered="1" verticalCentered="1"/>
  <pageMargins left="0.75" right="0.75" top="1" bottom="1" header="0.5" footer="0.5"/>
  <pageSetup fitToHeight="1" fitToWidth="1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workbookViewId="0" topLeftCell="A1">
      <selection activeCell="A1" sqref="A1"/>
    </sheetView>
  </sheetViews>
  <sheetFormatPr defaultColWidth="11.00390625" defaultRowHeight="18" customHeight="1"/>
  <cols>
    <col min="1" max="1" width="28.875" style="0" customWidth="1"/>
    <col min="2" max="2" width="8.375" style="0" customWidth="1"/>
    <col min="3" max="3" width="34.375" style="0" customWidth="1"/>
    <col min="4" max="4" width="26.75390625" style="0" customWidth="1"/>
    <col min="5" max="5" width="6.875" style="0" customWidth="1"/>
    <col min="6" max="6" width="2.625" style="0" customWidth="1"/>
    <col min="7" max="7" width="7.875" style="0" customWidth="1"/>
  </cols>
  <sheetData>
    <row r="1" s="1" customFormat="1" ht="13.5" customHeight="1">
      <c r="A1" s="31" t="s">
        <v>109</v>
      </c>
    </row>
    <row r="2" spans="1:7" s="1" customFormat="1" ht="13.5" customHeight="1">
      <c r="A2" s="58" t="s">
        <v>108</v>
      </c>
      <c r="B2" s="16"/>
      <c r="C2" s="16"/>
      <c r="D2" s="16"/>
      <c r="E2" s="16"/>
      <c r="F2" s="16"/>
      <c r="G2" s="16"/>
    </row>
    <row r="3" spans="1:7" s="1" customFormat="1" ht="13.5" customHeight="1" thickBot="1">
      <c r="A3" s="37" t="s">
        <v>25</v>
      </c>
      <c r="B3" s="27"/>
      <c r="C3" s="27"/>
      <c r="D3" s="27"/>
      <c r="E3" s="27"/>
      <c r="F3" s="27"/>
      <c r="G3" s="27"/>
    </row>
    <row r="4" ht="24" customHeight="1"/>
    <row r="5" spans="4:7" ht="24" customHeight="1">
      <c r="D5" s="90" t="s">
        <v>143</v>
      </c>
      <c r="E5" s="87"/>
      <c r="F5" s="87"/>
      <c r="G5" s="87"/>
    </row>
    <row r="6" spans="4:7" ht="24" customHeight="1">
      <c r="D6" s="111" t="s">
        <v>142</v>
      </c>
      <c r="E6" s="88"/>
      <c r="F6" s="88"/>
      <c r="G6" s="88"/>
    </row>
    <row r="7" spans="4:7" ht="24" customHeight="1">
      <c r="D7" s="103" t="s">
        <v>81</v>
      </c>
      <c r="F7" s="103"/>
      <c r="G7" s="103">
        <v>3265</v>
      </c>
    </row>
    <row r="8" spans="4:7" ht="24" customHeight="1">
      <c r="D8" s="103" t="s">
        <v>79</v>
      </c>
      <c r="F8" s="103"/>
      <c r="G8" s="103">
        <f>B12/52*5</f>
        <v>5000</v>
      </c>
    </row>
    <row r="9" spans="4:7" ht="24" customHeight="1">
      <c r="D9" s="103" t="s">
        <v>46</v>
      </c>
      <c r="F9" s="103"/>
      <c r="G9" s="103">
        <f>-B13/52*13</f>
        <v>8450</v>
      </c>
    </row>
    <row r="10" spans="4:7" ht="24" customHeight="1">
      <c r="D10" s="103" t="s">
        <v>44</v>
      </c>
      <c r="F10" s="106"/>
      <c r="G10" s="106">
        <f>-B14/52*4</f>
        <v>960</v>
      </c>
    </row>
    <row r="11" spans="1:7" ht="24" customHeight="1">
      <c r="A11" s="77" t="s">
        <v>141</v>
      </c>
      <c r="B11" s="87"/>
      <c r="D11" s="103" t="s">
        <v>40</v>
      </c>
      <c r="F11" s="103"/>
      <c r="G11" s="103">
        <v>16500</v>
      </c>
    </row>
    <row r="12" spans="1:7" ht="24" customHeight="1">
      <c r="A12" s="49" t="s">
        <v>48</v>
      </c>
      <c r="B12" s="110">
        <v>52000</v>
      </c>
      <c r="D12" s="103" t="s">
        <v>38</v>
      </c>
      <c r="F12" s="106"/>
      <c r="G12" s="106">
        <v>-4250</v>
      </c>
    </row>
    <row r="13" spans="1:7" ht="24" customHeight="1">
      <c r="A13" s="49" t="s">
        <v>156</v>
      </c>
      <c r="B13" s="110">
        <v>-33800</v>
      </c>
      <c r="D13" s="103" t="s">
        <v>34</v>
      </c>
      <c r="F13" s="103"/>
      <c r="G13" s="105">
        <v>5575</v>
      </c>
    </row>
    <row r="14" spans="1:7" ht="24" customHeight="1" thickBot="1">
      <c r="A14" s="49" t="s">
        <v>121</v>
      </c>
      <c r="B14" s="110">
        <v>-12480</v>
      </c>
      <c r="D14" s="104" t="s">
        <v>29</v>
      </c>
      <c r="F14" s="103"/>
      <c r="G14" s="102">
        <f>SUM(G7:G13)</f>
        <v>35500</v>
      </c>
    </row>
    <row r="15" spans="1:2" ht="24" customHeight="1" thickTop="1">
      <c r="A15" s="49" t="s">
        <v>150</v>
      </c>
      <c r="B15" s="110">
        <v>-785</v>
      </c>
    </row>
    <row r="16" spans="1:7" ht="24" customHeight="1">
      <c r="A16" s="49" t="s">
        <v>3</v>
      </c>
      <c r="B16" s="110">
        <v>-545</v>
      </c>
      <c r="D16" s="109" t="s">
        <v>140</v>
      </c>
      <c r="E16" s="85"/>
      <c r="F16" s="85"/>
      <c r="G16" s="85"/>
    </row>
    <row r="17" spans="1:7" ht="24" customHeight="1">
      <c r="A17" s="49" t="s">
        <v>102</v>
      </c>
      <c r="B17" s="108">
        <v>-1748</v>
      </c>
      <c r="D17" s="103" t="s">
        <v>75</v>
      </c>
      <c r="F17" s="1"/>
      <c r="G17" s="103">
        <v>3320</v>
      </c>
    </row>
    <row r="18" spans="1:7" ht="24" customHeight="1" thickBot="1">
      <c r="A18" s="49" t="s">
        <v>100</v>
      </c>
      <c r="B18" s="107">
        <f>SUM(B12:B17)</f>
        <v>2642</v>
      </c>
      <c r="D18" s="103" t="s">
        <v>146</v>
      </c>
      <c r="E18" s="103">
        <f>-B14/52*6</f>
        <v>1440</v>
      </c>
      <c r="F18" s="1"/>
      <c r="G18" s="103"/>
    </row>
    <row r="19" spans="4:7" ht="24" customHeight="1" thickTop="1">
      <c r="D19" s="103" t="s">
        <v>146</v>
      </c>
      <c r="E19" s="105">
        <v>75</v>
      </c>
      <c r="F19" s="1"/>
      <c r="G19" s="103">
        <f>E18+E19</f>
        <v>1515</v>
      </c>
    </row>
    <row r="20" spans="4:7" ht="24" customHeight="1">
      <c r="D20" s="103" t="s">
        <v>45</v>
      </c>
      <c r="F20" s="1"/>
      <c r="G20" s="103">
        <v>165</v>
      </c>
    </row>
    <row r="21" spans="4:7" ht="24" customHeight="1">
      <c r="D21" s="103" t="s">
        <v>69</v>
      </c>
      <c r="F21" s="1"/>
      <c r="G21" s="106">
        <v>3125</v>
      </c>
    </row>
    <row r="22" spans="4:7" ht="24" customHeight="1">
      <c r="D22" s="103" t="s">
        <v>39</v>
      </c>
      <c r="E22" s="1"/>
      <c r="F22" s="1"/>
      <c r="G22" s="103">
        <v>4250</v>
      </c>
    </row>
    <row r="23" spans="4:7" ht="24" customHeight="1">
      <c r="D23" s="103" t="s">
        <v>63</v>
      </c>
      <c r="F23" s="103"/>
      <c r="G23" s="103">
        <v>8125</v>
      </c>
    </row>
    <row r="24" spans="4:7" ht="24" customHeight="1">
      <c r="D24" s="103" t="s">
        <v>62</v>
      </c>
      <c r="F24" s="103"/>
      <c r="G24" s="105">
        <v>15000</v>
      </c>
    </row>
    <row r="25" spans="4:7" ht="24" customHeight="1" thickBot="1">
      <c r="D25" s="104" t="s">
        <v>139</v>
      </c>
      <c r="E25" s="112"/>
      <c r="F25" s="103"/>
      <c r="G25" s="102">
        <f>G24+G23+G22+G21+G20+G19+G17</f>
        <v>35500</v>
      </c>
    </row>
    <row r="26" spans="1:7" ht="24" customHeight="1" thickBot="1" thickTop="1">
      <c r="A26" s="39"/>
      <c r="B26" s="39"/>
      <c r="C26" s="39"/>
      <c r="D26" s="82"/>
      <c r="E26" s="27"/>
      <c r="F26" s="39"/>
      <c r="G26" s="39"/>
    </row>
    <row r="27" ht="24" customHeight="1"/>
    <row r="28" ht="24" customHeight="1"/>
    <row r="29" spans="1:3" ht="24" customHeight="1">
      <c r="A29" s="54"/>
      <c r="B29" s="54"/>
      <c r="C29" s="54"/>
    </row>
    <row r="30" ht="24" customHeight="1"/>
    <row r="31" ht="24" customHeight="1"/>
    <row r="32" ht="12.75">
      <c r="C32" s="54"/>
    </row>
  </sheetData>
  <printOptions horizontalCentered="1" verticalCentered="1"/>
  <pageMargins left="0.75" right="0.75" top="1" bottom="1" header="0.5" footer="0.5"/>
  <pageSetup fitToHeight="1" fitToWidth="1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workbookViewId="0" topLeftCell="A1">
      <selection activeCell="A1" sqref="A1"/>
    </sheetView>
  </sheetViews>
  <sheetFormatPr defaultColWidth="11.00390625" defaultRowHeight="18" customHeight="1"/>
  <cols>
    <col min="1" max="1" width="28.875" style="0" customWidth="1"/>
    <col min="2" max="2" width="8.375" style="0" customWidth="1"/>
    <col min="3" max="3" width="34.375" style="0" customWidth="1"/>
    <col min="4" max="4" width="26.75390625" style="0" customWidth="1"/>
    <col min="5" max="5" width="6.875" style="0" customWidth="1"/>
    <col min="6" max="6" width="2.625" style="0" customWidth="1"/>
    <col min="7" max="7" width="7.875" style="0" customWidth="1"/>
  </cols>
  <sheetData>
    <row r="1" s="1" customFormat="1" ht="13.5" customHeight="1">
      <c r="A1" s="31" t="s">
        <v>111</v>
      </c>
    </row>
    <row r="2" spans="1:7" s="1" customFormat="1" ht="13.5" customHeight="1">
      <c r="A2" s="58" t="s">
        <v>110</v>
      </c>
      <c r="B2" s="16"/>
      <c r="C2" s="16"/>
      <c r="D2" s="16"/>
      <c r="E2" s="16"/>
      <c r="F2" s="16"/>
      <c r="G2" s="16"/>
    </row>
    <row r="3" spans="1:7" s="1" customFormat="1" ht="13.5" customHeight="1" thickBot="1">
      <c r="A3" s="37" t="s">
        <v>25</v>
      </c>
      <c r="B3" s="27"/>
      <c r="C3" s="27"/>
      <c r="D3" s="27"/>
      <c r="E3" s="27"/>
      <c r="F3" s="27"/>
      <c r="G3" s="27"/>
    </row>
    <row r="4" ht="24" customHeight="1"/>
    <row r="5" spans="4:7" ht="24" customHeight="1">
      <c r="D5" s="90" t="s">
        <v>143</v>
      </c>
      <c r="E5" s="87"/>
      <c r="F5" s="87"/>
      <c r="G5" s="87"/>
    </row>
    <row r="6" spans="4:7" ht="24" customHeight="1">
      <c r="D6" s="111" t="s">
        <v>142</v>
      </c>
      <c r="E6" s="88"/>
      <c r="F6" s="88"/>
      <c r="G6" s="88"/>
    </row>
    <row r="7" spans="4:7" ht="24" customHeight="1">
      <c r="D7" s="103" t="s">
        <v>81</v>
      </c>
      <c r="F7" s="103"/>
      <c r="G7" s="103">
        <v>3265</v>
      </c>
    </row>
    <row r="8" spans="4:7" ht="24" customHeight="1">
      <c r="D8" s="103" t="s">
        <v>79</v>
      </c>
      <c r="F8" s="103"/>
      <c r="G8" s="103">
        <f>B12/52*5</f>
        <v>5000</v>
      </c>
    </row>
    <row r="9" spans="4:7" ht="24" customHeight="1">
      <c r="D9" s="103" t="s">
        <v>46</v>
      </c>
      <c r="F9" s="103"/>
      <c r="G9" s="103">
        <f>-B13/52*13</f>
        <v>8450</v>
      </c>
    </row>
    <row r="10" spans="4:7" ht="24" customHeight="1">
      <c r="D10" s="103" t="s">
        <v>44</v>
      </c>
      <c r="F10" s="106"/>
      <c r="G10" s="106">
        <f>-B14/52*4</f>
        <v>960</v>
      </c>
    </row>
    <row r="11" spans="1:7" ht="24" customHeight="1">
      <c r="A11" s="77" t="s">
        <v>141</v>
      </c>
      <c r="B11" s="87"/>
      <c r="D11" s="103" t="s">
        <v>40</v>
      </c>
      <c r="F11" s="103"/>
      <c r="G11" s="103">
        <v>16500</v>
      </c>
    </row>
    <row r="12" spans="1:7" ht="24" customHeight="1">
      <c r="A12" s="49" t="s">
        <v>48</v>
      </c>
      <c r="B12" s="110">
        <v>52000</v>
      </c>
      <c r="D12" s="103" t="s">
        <v>38</v>
      </c>
      <c r="F12" s="106"/>
      <c r="G12" s="106">
        <v>-4250</v>
      </c>
    </row>
    <row r="13" spans="1:7" ht="24" customHeight="1">
      <c r="A13" s="49" t="s">
        <v>156</v>
      </c>
      <c r="B13" s="110">
        <v>-33800</v>
      </c>
      <c r="D13" s="103" t="s">
        <v>34</v>
      </c>
      <c r="F13" s="103"/>
      <c r="G13" s="105">
        <v>5575</v>
      </c>
    </row>
    <row r="14" spans="1:7" ht="24" customHeight="1" thickBot="1">
      <c r="A14" s="49" t="s">
        <v>121</v>
      </c>
      <c r="B14" s="110">
        <v>-12480</v>
      </c>
      <c r="D14" s="104" t="s">
        <v>29</v>
      </c>
      <c r="F14" s="103"/>
      <c r="G14" s="102">
        <f>SUM(G7:G13)</f>
        <v>35500</v>
      </c>
    </row>
    <row r="15" spans="1:2" ht="24" customHeight="1" thickTop="1">
      <c r="A15" s="49" t="s">
        <v>150</v>
      </c>
      <c r="B15" s="110">
        <v>-785</v>
      </c>
    </row>
    <row r="16" spans="1:7" ht="24" customHeight="1">
      <c r="A16" s="49" t="s">
        <v>3</v>
      </c>
      <c r="B16" s="110">
        <v>-545</v>
      </c>
      <c r="D16" s="109" t="s">
        <v>140</v>
      </c>
      <c r="E16" s="85"/>
      <c r="F16" s="85"/>
      <c r="G16" s="85"/>
    </row>
    <row r="17" spans="1:7" ht="24" customHeight="1">
      <c r="A17" s="49" t="s">
        <v>102</v>
      </c>
      <c r="B17" s="108">
        <v>-1748</v>
      </c>
      <c r="D17" s="103" t="s">
        <v>75</v>
      </c>
      <c r="F17" s="1"/>
      <c r="G17" s="103">
        <v>3320</v>
      </c>
    </row>
    <row r="18" spans="1:7" ht="24" customHeight="1" thickBot="1">
      <c r="A18" s="49" t="s">
        <v>100</v>
      </c>
      <c r="B18" s="107">
        <f>SUM(B12:B17)</f>
        <v>2642</v>
      </c>
      <c r="D18" s="103" t="s">
        <v>78</v>
      </c>
      <c r="F18" s="1"/>
      <c r="G18" s="103">
        <v>1515</v>
      </c>
    </row>
    <row r="19" spans="4:7" ht="24" customHeight="1" thickTop="1">
      <c r="D19" s="103" t="s">
        <v>45</v>
      </c>
      <c r="F19" s="1"/>
      <c r="G19" s="103">
        <v>165</v>
      </c>
    </row>
    <row r="20" spans="4:7" ht="24" customHeight="1">
      <c r="D20" s="103" t="s">
        <v>69</v>
      </c>
      <c r="F20" s="1"/>
      <c r="G20" s="106">
        <v>3125</v>
      </c>
    </row>
    <row r="21" spans="4:7" ht="24" customHeight="1">
      <c r="D21" s="103" t="s">
        <v>39</v>
      </c>
      <c r="E21" s="1"/>
      <c r="F21" s="1"/>
      <c r="G21" s="103">
        <v>4250</v>
      </c>
    </row>
    <row r="22" spans="4:7" ht="24" customHeight="1">
      <c r="D22" s="103" t="s">
        <v>63</v>
      </c>
      <c r="F22" s="103"/>
      <c r="G22" s="103">
        <v>8125</v>
      </c>
    </row>
    <row r="23" spans="4:7" ht="24" customHeight="1">
      <c r="D23" s="103" t="s">
        <v>62</v>
      </c>
      <c r="F23" s="103"/>
      <c r="G23" s="105">
        <v>15000</v>
      </c>
    </row>
    <row r="24" spans="4:7" ht="24" customHeight="1" thickBot="1">
      <c r="D24" s="104" t="s">
        <v>139</v>
      </c>
      <c r="E24" s="112"/>
      <c r="F24" s="103"/>
      <c r="G24" s="102">
        <f>SUM(G17:G23)</f>
        <v>35500</v>
      </c>
    </row>
    <row r="25" spans="1:7" ht="24" customHeight="1" thickBot="1" thickTop="1">
      <c r="A25" s="39"/>
      <c r="B25" s="39"/>
      <c r="C25" s="39"/>
      <c r="D25" s="82"/>
      <c r="E25" s="27"/>
      <c r="F25" s="39"/>
      <c r="G25" s="39"/>
    </row>
    <row r="26" ht="24" customHeight="1"/>
    <row r="27" ht="24" customHeight="1"/>
    <row r="28" spans="1:3" ht="24" customHeight="1">
      <c r="A28" s="54"/>
      <c r="B28" s="54"/>
      <c r="C28" s="54"/>
    </row>
    <row r="29" ht="24" customHeight="1"/>
    <row r="30" ht="24" customHeight="1"/>
    <row r="31" ht="24" customHeight="1">
      <c r="C31" s="54"/>
    </row>
    <row r="32" ht="12.75"/>
  </sheetData>
  <printOptions horizontalCentered="1" verticalCentered="1"/>
  <pageMargins left="0.75" right="0.75" top="1" bottom="1" header="0.5" footer="0.5"/>
  <pageSetup fitToHeight="1" fitToWidth="1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workbookViewId="0" topLeftCell="A1">
      <selection activeCell="A1" sqref="A1"/>
    </sheetView>
  </sheetViews>
  <sheetFormatPr defaultColWidth="11.00390625" defaultRowHeight="18" customHeight="1"/>
  <cols>
    <col min="1" max="1" width="28.875" style="0" customWidth="1"/>
    <col min="2" max="2" width="8.375" style="0" customWidth="1"/>
    <col min="3" max="3" width="34.375" style="0" customWidth="1"/>
    <col min="4" max="4" width="26.75390625" style="0" customWidth="1"/>
    <col min="5" max="5" width="6.875" style="0" customWidth="1"/>
    <col min="6" max="6" width="2.625" style="0" customWidth="1"/>
    <col min="7" max="7" width="7.875" style="0" customWidth="1"/>
  </cols>
  <sheetData>
    <row r="1" s="1" customFormat="1" ht="13.5" customHeight="1">
      <c r="A1" s="31" t="s">
        <v>171</v>
      </c>
    </row>
    <row r="2" spans="1:7" s="1" customFormat="1" ht="13.5" customHeight="1">
      <c r="A2" s="58" t="s">
        <v>170</v>
      </c>
      <c r="B2" s="16"/>
      <c r="C2" s="16"/>
      <c r="D2" s="16"/>
      <c r="E2" s="16"/>
      <c r="F2" s="16"/>
      <c r="G2" s="16"/>
    </row>
    <row r="3" spans="1:7" s="1" customFormat="1" ht="13.5" customHeight="1" thickBot="1">
      <c r="A3" s="37" t="s">
        <v>25</v>
      </c>
      <c r="B3" s="27"/>
      <c r="C3" s="27"/>
      <c r="D3" s="27"/>
      <c r="E3" s="27"/>
      <c r="F3" s="27"/>
      <c r="G3" s="27"/>
    </row>
    <row r="4" ht="24" customHeight="1"/>
    <row r="5" spans="4:7" ht="24" customHeight="1">
      <c r="D5" s="90" t="s">
        <v>169</v>
      </c>
      <c r="E5" s="87"/>
      <c r="F5" s="87"/>
      <c r="G5" s="87"/>
    </row>
    <row r="6" spans="4:7" ht="24" customHeight="1">
      <c r="D6" s="111" t="s">
        <v>142</v>
      </c>
      <c r="E6" s="88"/>
      <c r="F6" s="88"/>
      <c r="G6" s="88"/>
    </row>
    <row r="7" spans="4:7" ht="24" customHeight="1">
      <c r="D7" s="103" t="s">
        <v>81</v>
      </c>
      <c r="F7" s="103"/>
      <c r="G7" s="103">
        <v>3265</v>
      </c>
    </row>
    <row r="8" spans="4:7" ht="24" customHeight="1">
      <c r="D8" s="103" t="s">
        <v>79</v>
      </c>
      <c r="F8" s="103"/>
      <c r="G8" s="103">
        <f>B12/52*5</f>
        <v>5000</v>
      </c>
    </row>
    <row r="9" spans="4:7" ht="24" customHeight="1">
      <c r="D9" s="103" t="s">
        <v>46</v>
      </c>
      <c r="F9" s="103"/>
      <c r="G9" s="103">
        <f>-B13/52*13</f>
        <v>8450</v>
      </c>
    </row>
    <row r="10" spans="4:7" ht="24" customHeight="1">
      <c r="D10" s="103" t="s">
        <v>44</v>
      </c>
      <c r="F10" s="106"/>
      <c r="G10" s="106">
        <f>-B14/52*4</f>
        <v>960</v>
      </c>
    </row>
    <row r="11" spans="1:7" ht="24" customHeight="1">
      <c r="A11" s="77" t="s">
        <v>51</v>
      </c>
      <c r="B11" s="87"/>
      <c r="D11" s="103" t="s">
        <v>40</v>
      </c>
      <c r="F11" s="103"/>
      <c r="G11" s="103">
        <v>16500</v>
      </c>
    </row>
    <row r="12" spans="1:7" ht="24" customHeight="1">
      <c r="A12" s="49" t="s">
        <v>48</v>
      </c>
      <c r="B12" s="110">
        <v>52000</v>
      </c>
      <c r="D12" s="103" t="s">
        <v>38</v>
      </c>
      <c r="F12" s="106"/>
      <c r="G12" s="106">
        <v>-4250</v>
      </c>
    </row>
    <row r="13" spans="1:7" ht="24" customHeight="1">
      <c r="A13" s="49" t="s">
        <v>156</v>
      </c>
      <c r="B13" s="110">
        <v>-33800</v>
      </c>
      <c r="D13" s="103" t="s">
        <v>168</v>
      </c>
      <c r="F13" s="103"/>
      <c r="G13" s="105">
        <v>5575</v>
      </c>
    </row>
    <row r="14" spans="1:7" ht="24" customHeight="1" thickBot="1">
      <c r="A14" s="49" t="s">
        <v>211</v>
      </c>
      <c r="B14" s="110">
        <v>-12480</v>
      </c>
      <c r="D14" s="104" t="s">
        <v>29</v>
      </c>
      <c r="F14" s="103"/>
      <c r="G14" s="102">
        <f>SUM(G7:G13)</f>
        <v>35500</v>
      </c>
    </row>
    <row r="15" spans="1:2" ht="24" customHeight="1" thickTop="1">
      <c r="A15" s="49" t="s">
        <v>150</v>
      </c>
      <c r="B15" s="110">
        <v>-785</v>
      </c>
    </row>
    <row r="16" spans="1:7" ht="24" customHeight="1">
      <c r="A16" s="49" t="s">
        <v>3</v>
      </c>
      <c r="B16" s="110">
        <v>-545</v>
      </c>
      <c r="D16" s="109" t="s">
        <v>210</v>
      </c>
      <c r="E16" s="85"/>
      <c r="F16" s="85"/>
      <c r="G16" s="85"/>
    </row>
    <row r="17" spans="1:7" ht="24" customHeight="1">
      <c r="A17" s="49" t="s">
        <v>102</v>
      </c>
      <c r="B17" s="108">
        <v>-1748</v>
      </c>
      <c r="D17" s="103" t="s">
        <v>75</v>
      </c>
      <c r="F17" s="1"/>
      <c r="G17" s="103">
        <v>3320</v>
      </c>
    </row>
    <row r="18" spans="1:7" ht="24" customHeight="1" thickBot="1">
      <c r="A18" s="49" t="s">
        <v>100</v>
      </c>
      <c r="B18" s="107">
        <f>SUM(B12:B17)</f>
        <v>2642</v>
      </c>
      <c r="D18" s="103" t="s">
        <v>146</v>
      </c>
      <c r="F18" s="1"/>
      <c r="G18" s="103">
        <v>1515</v>
      </c>
    </row>
    <row r="19" spans="4:7" ht="24" customHeight="1" thickTop="1">
      <c r="D19" s="103" t="s">
        <v>45</v>
      </c>
      <c r="F19" s="1"/>
      <c r="G19" s="103">
        <v>165</v>
      </c>
    </row>
    <row r="20" spans="4:7" ht="24" customHeight="1">
      <c r="D20" s="103" t="s">
        <v>69</v>
      </c>
      <c r="F20" s="1"/>
      <c r="G20" s="106">
        <v>3125</v>
      </c>
    </row>
    <row r="21" spans="1:7" ht="24" customHeight="1">
      <c r="A21" s="49" t="s">
        <v>167</v>
      </c>
      <c r="B21" s="113">
        <f>B18/800</f>
        <v>3.3025</v>
      </c>
      <c r="D21" s="103" t="s">
        <v>39</v>
      </c>
      <c r="E21" s="1"/>
      <c r="F21" s="1"/>
      <c r="G21" s="103">
        <v>4250</v>
      </c>
    </row>
    <row r="22" spans="4:7" ht="24" customHeight="1">
      <c r="D22" s="103" t="s">
        <v>113</v>
      </c>
      <c r="F22" s="103"/>
      <c r="G22" s="103">
        <v>8125</v>
      </c>
    </row>
    <row r="23" spans="4:7" ht="24" customHeight="1">
      <c r="D23" s="103" t="s">
        <v>62</v>
      </c>
      <c r="F23" s="103"/>
      <c r="G23" s="105">
        <v>15000</v>
      </c>
    </row>
    <row r="24" spans="4:7" ht="24" customHeight="1" thickBot="1">
      <c r="D24" s="104" t="s">
        <v>139</v>
      </c>
      <c r="E24" s="112"/>
      <c r="F24" s="103"/>
      <c r="G24" s="102">
        <f>G23+G22+G21+G20+G19+G18+G17</f>
        <v>35500</v>
      </c>
    </row>
    <row r="25" spans="1:7" ht="24" customHeight="1" thickBot="1" thickTop="1">
      <c r="A25" s="39"/>
      <c r="B25" s="39"/>
      <c r="C25" s="39"/>
      <c r="D25" s="82"/>
      <c r="E25" s="27"/>
      <c r="F25" s="39"/>
      <c r="G25" s="39"/>
    </row>
    <row r="26" ht="24" customHeight="1"/>
    <row r="27" ht="24" customHeight="1"/>
    <row r="28" spans="1:3" ht="24" customHeight="1">
      <c r="A28" s="54"/>
      <c r="B28" s="54"/>
      <c r="C28" s="54"/>
    </row>
    <row r="29" ht="24" customHeight="1"/>
    <row r="30" ht="24" customHeight="1"/>
    <row r="31" ht="24" customHeight="1">
      <c r="C31" s="54"/>
    </row>
    <row r="32" ht="12.75"/>
  </sheetData>
  <printOptions horizontalCentered="1" verticalCentered="1"/>
  <pageMargins left="0.75" right="0.75" top="1" bottom="1" header="0.5" footer="0.5"/>
  <pageSetup fitToHeight="1" fitToWidth="1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zoomScale="125" zoomScaleNormal="125" workbookViewId="0" topLeftCell="A1">
      <selection activeCell="A1" sqref="A1"/>
    </sheetView>
  </sheetViews>
  <sheetFormatPr defaultColWidth="9.375" defaultRowHeight="18" customHeight="1"/>
  <cols>
    <col min="1" max="1" width="31.75390625" style="1" customWidth="1"/>
    <col min="2" max="2" width="8.375" style="1" customWidth="1"/>
    <col min="3" max="3" width="3.75390625" style="1" customWidth="1"/>
    <col min="4" max="4" width="8.375" style="1" customWidth="1"/>
    <col min="5" max="5" width="2.625" style="1" customWidth="1"/>
    <col min="6" max="6" width="8.875" style="1" customWidth="1"/>
    <col min="7" max="7" width="15.25390625" style="1" customWidth="1"/>
    <col min="8" max="8" width="42.00390625" style="1" customWidth="1"/>
    <col min="9" max="9" width="9.75390625" style="1" customWidth="1"/>
    <col min="10" max="10" width="9.125" style="1" customWidth="1"/>
    <col min="11" max="16384" width="9.375" style="1" customWidth="1"/>
  </cols>
  <sheetData>
    <row r="1" spans="1:3" ht="13.5" customHeight="1">
      <c r="A1" s="31" t="s">
        <v>202</v>
      </c>
      <c r="B1" s="31"/>
      <c r="C1" s="31"/>
    </row>
    <row r="2" spans="1:8" ht="13.5" customHeight="1">
      <c r="A2" s="58" t="s">
        <v>201</v>
      </c>
      <c r="B2" s="58"/>
      <c r="C2" s="58"/>
      <c r="D2" s="16"/>
      <c r="E2" s="16"/>
      <c r="F2" s="16"/>
      <c r="G2" s="16"/>
      <c r="H2" s="16"/>
    </row>
    <row r="3" spans="1:10" ht="13.5" customHeight="1" thickBot="1">
      <c r="A3" s="37" t="s">
        <v>25</v>
      </c>
      <c r="B3" s="37"/>
      <c r="C3" s="37"/>
      <c r="D3" s="27"/>
      <c r="E3" s="27"/>
      <c r="F3" s="27"/>
      <c r="G3" s="27"/>
      <c r="H3" s="27"/>
      <c r="I3" s="27"/>
      <c r="J3" s="27"/>
    </row>
    <row r="4" spans="1:10" ht="24" customHeight="1">
      <c r="A4" s="126"/>
      <c r="B4" s="126"/>
      <c r="C4" s="126"/>
      <c r="D4" s="16"/>
      <c r="E4" s="16"/>
      <c r="F4" s="16"/>
      <c r="G4" s="16"/>
      <c r="H4" s="16"/>
      <c r="I4" s="16"/>
      <c r="J4" s="16"/>
    </row>
    <row r="5" spans="2:4" ht="24" customHeight="1">
      <c r="B5" s="125" t="s">
        <v>200</v>
      </c>
      <c r="D5" s="125" t="s">
        <v>199</v>
      </c>
    </row>
    <row r="6" spans="1:10" ht="13.5" thickBot="1">
      <c r="A6" s="90" t="s">
        <v>198</v>
      </c>
      <c r="B6" s="124" t="s">
        <v>197</v>
      </c>
      <c r="C6" s="90"/>
      <c r="D6" s="124" t="s">
        <v>197</v>
      </c>
      <c r="F6" s="90" t="s">
        <v>196</v>
      </c>
      <c r="H6" s="82" t="s">
        <v>195</v>
      </c>
      <c r="I6" s="27"/>
      <c r="J6" s="27"/>
    </row>
    <row r="7" spans="1:9" ht="24" customHeight="1">
      <c r="A7" s="123" t="s">
        <v>194</v>
      </c>
      <c r="B7" s="88"/>
      <c r="C7" s="123"/>
      <c r="D7" s="88"/>
      <c r="E7" s="88"/>
      <c r="F7" s="58"/>
      <c r="H7" s="1" t="s">
        <v>193</v>
      </c>
      <c r="I7" s="119">
        <v>2642</v>
      </c>
    </row>
    <row r="8" spans="1:9" ht="24" customHeight="1">
      <c r="A8" s="103" t="s">
        <v>81</v>
      </c>
      <c r="B8" s="119">
        <v>3735</v>
      </c>
      <c r="C8" s="103"/>
      <c r="D8" s="120">
        <v>3265</v>
      </c>
      <c r="E8" s="120"/>
      <c r="F8" s="120">
        <f aca="true" t="shared" si="0" ref="F8:F14">D8-B8</f>
        <v>-470</v>
      </c>
      <c r="H8" s="1" t="s">
        <v>192</v>
      </c>
      <c r="I8" s="115">
        <f>-F9</f>
        <v>-320</v>
      </c>
    </row>
    <row r="9" spans="1:9" ht="24" customHeight="1">
      <c r="A9" s="103" t="s">
        <v>79</v>
      </c>
      <c r="B9" s="115">
        <v>4680</v>
      </c>
      <c r="C9" s="103"/>
      <c r="D9" s="115">
        <v>5000</v>
      </c>
      <c r="E9" s="115"/>
      <c r="F9" s="115">
        <f t="shared" si="0"/>
        <v>320</v>
      </c>
      <c r="H9" s="1" t="s">
        <v>191</v>
      </c>
      <c r="I9" s="115">
        <f>-F10</f>
        <v>-935</v>
      </c>
    </row>
    <row r="10" spans="1:9" ht="24" customHeight="1">
      <c r="A10" s="103" t="s">
        <v>46</v>
      </c>
      <c r="B10" s="115">
        <v>7515</v>
      </c>
      <c r="C10" s="103"/>
      <c r="D10" s="115">
        <v>8450</v>
      </c>
      <c r="E10" s="115"/>
      <c r="F10" s="115">
        <f t="shared" si="0"/>
        <v>935</v>
      </c>
      <c r="H10" s="1" t="s">
        <v>190</v>
      </c>
      <c r="I10" s="115">
        <f>-F11</f>
        <v>-275</v>
      </c>
    </row>
    <row r="11" spans="1:9" ht="24" customHeight="1">
      <c r="A11" s="103" t="s">
        <v>44</v>
      </c>
      <c r="B11" s="118">
        <v>685</v>
      </c>
      <c r="C11" s="103"/>
      <c r="D11" s="118">
        <v>960</v>
      </c>
      <c r="E11" s="118"/>
      <c r="F11" s="115">
        <f t="shared" si="0"/>
        <v>275</v>
      </c>
      <c r="H11" s="1" t="s">
        <v>150</v>
      </c>
      <c r="I11" s="115">
        <f>-F13</f>
        <v>785</v>
      </c>
    </row>
    <row r="12" spans="1:9" ht="24" customHeight="1">
      <c r="A12" s="103" t="s">
        <v>40</v>
      </c>
      <c r="B12" s="115">
        <v>13450</v>
      </c>
      <c r="C12" s="103"/>
      <c r="D12" s="115">
        <v>16500</v>
      </c>
      <c r="E12" s="115"/>
      <c r="F12" s="115">
        <f t="shared" si="0"/>
        <v>3050</v>
      </c>
      <c r="H12" s="1" t="s">
        <v>189</v>
      </c>
      <c r="I12" s="115">
        <f>F18</f>
        <v>645</v>
      </c>
    </row>
    <row r="13" spans="1:9" ht="24" customHeight="1">
      <c r="A13" s="103" t="s">
        <v>38</v>
      </c>
      <c r="B13" s="118">
        <v>-3465</v>
      </c>
      <c r="C13" s="103"/>
      <c r="D13" s="118">
        <v>-4250</v>
      </c>
      <c r="E13" s="118"/>
      <c r="F13" s="115">
        <f t="shared" si="0"/>
        <v>-785</v>
      </c>
      <c r="H13" s="1" t="s">
        <v>188</v>
      </c>
      <c r="I13" s="115">
        <f>F19</f>
        <v>480</v>
      </c>
    </row>
    <row r="14" spans="1:9" ht="24" customHeight="1">
      <c r="A14" s="103" t="s">
        <v>187</v>
      </c>
      <c r="B14" s="115">
        <v>5000</v>
      </c>
      <c r="C14" s="103"/>
      <c r="D14" s="115">
        <v>5575</v>
      </c>
      <c r="E14" s="115"/>
      <c r="F14" s="115">
        <f t="shared" si="0"/>
        <v>575</v>
      </c>
      <c r="H14" s="1" t="s">
        <v>186</v>
      </c>
      <c r="I14" s="117">
        <f>F20</f>
        <v>83</v>
      </c>
    </row>
    <row r="15" spans="1:10" ht="24" customHeight="1" thickBot="1">
      <c r="A15" s="104" t="s">
        <v>29</v>
      </c>
      <c r="B15" s="122">
        <f>SUM(B8:B14)</f>
        <v>31600</v>
      </c>
      <c r="C15" s="104"/>
      <c r="D15" s="122">
        <f>SUM(D8:D14)</f>
        <v>35500</v>
      </c>
      <c r="E15" s="112"/>
      <c r="H15" s="31" t="s">
        <v>185</v>
      </c>
      <c r="I15" s="115"/>
      <c r="J15" s="119">
        <f>SUM(I7:I14)</f>
        <v>3105</v>
      </c>
    </row>
    <row r="16" spans="1:9" ht="24" customHeight="1" thickTop="1">
      <c r="A16" s="104"/>
      <c r="B16" s="112"/>
      <c r="C16" s="104"/>
      <c r="D16" s="112"/>
      <c r="E16" s="103"/>
      <c r="I16" s="115"/>
    </row>
    <row r="17" spans="1:9" ht="24" customHeight="1">
      <c r="A17" s="121" t="s">
        <v>184</v>
      </c>
      <c r="B17" s="85"/>
      <c r="C17" s="121"/>
      <c r="D17" s="85"/>
      <c r="E17" s="85"/>
      <c r="H17" s="1" t="s">
        <v>183</v>
      </c>
      <c r="I17" s="119">
        <v>-3050</v>
      </c>
    </row>
    <row r="18" spans="1:9" ht="24" customHeight="1">
      <c r="A18" s="103" t="s">
        <v>80</v>
      </c>
      <c r="B18" s="119">
        <v>2675</v>
      </c>
      <c r="C18" s="103"/>
      <c r="D18" s="120">
        <v>3320</v>
      </c>
      <c r="E18" s="120"/>
      <c r="F18" s="115">
        <f aca="true" t="shared" si="1" ref="F18:F24">D18-B18</f>
        <v>645</v>
      </c>
      <c r="H18" s="1" t="s">
        <v>182</v>
      </c>
      <c r="I18" s="117">
        <v>-575</v>
      </c>
    </row>
    <row r="19" spans="1:10" ht="24" customHeight="1">
      <c r="A19" s="103" t="s">
        <v>181</v>
      </c>
      <c r="B19" s="115">
        <v>1035</v>
      </c>
      <c r="C19" s="103"/>
      <c r="D19" s="115">
        <v>1515</v>
      </c>
      <c r="E19" s="115"/>
      <c r="F19" s="115">
        <f t="shared" si="1"/>
        <v>480</v>
      </c>
      <c r="H19" s="31" t="s">
        <v>180</v>
      </c>
      <c r="I19" s="115"/>
      <c r="J19" s="115">
        <f>I17+I18</f>
        <v>-3625</v>
      </c>
    </row>
    <row r="20" spans="1:9" ht="24" customHeight="1">
      <c r="A20" s="103" t="s">
        <v>45</v>
      </c>
      <c r="B20" s="115">
        <v>82</v>
      </c>
      <c r="C20" s="103"/>
      <c r="D20" s="115">
        <v>165</v>
      </c>
      <c r="E20" s="115"/>
      <c r="F20" s="115">
        <f t="shared" si="1"/>
        <v>83</v>
      </c>
      <c r="I20" s="115"/>
    </row>
    <row r="21" spans="1:9" ht="24" customHeight="1">
      <c r="A21" s="103" t="s">
        <v>43</v>
      </c>
      <c r="B21" s="118">
        <v>3000</v>
      </c>
      <c r="C21" s="103"/>
      <c r="D21" s="118">
        <v>3125</v>
      </c>
      <c r="E21" s="118"/>
      <c r="F21" s="115">
        <f t="shared" si="1"/>
        <v>125</v>
      </c>
      <c r="H21" s="1" t="s">
        <v>179</v>
      </c>
      <c r="I21" s="119">
        <v>125</v>
      </c>
    </row>
    <row r="22" spans="1:9" ht="24" customHeight="1">
      <c r="A22" s="103" t="s">
        <v>39</v>
      </c>
      <c r="B22" s="115">
        <v>3750</v>
      </c>
      <c r="C22" s="103"/>
      <c r="D22" s="115">
        <v>4250</v>
      </c>
      <c r="E22" s="115"/>
      <c r="F22" s="115">
        <f t="shared" si="1"/>
        <v>500</v>
      </c>
      <c r="H22" s="1" t="s">
        <v>178</v>
      </c>
      <c r="I22" s="118">
        <v>500</v>
      </c>
    </row>
    <row r="23" spans="1:9" ht="24" customHeight="1">
      <c r="A23" s="103" t="s">
        <v>63</v>
      </c>
      <c r="B23" s="115">
        <v>7950</v>
      </c>
      <c r="C23" s="103"/>
      <c r="D23" s="115">
        <v>8125</v>
      </c>
      <c r="E23" s="115"/>
      <c r="F23" s="115">
        <f t="shared" si="1"/>
        <v>175</v>
      </c>
      <c r="H23" s="1" t="s">
        <v>177</v>
      </c>
      <c r="I23" s="115">
        <v>175</v>
      </c>
    </row>
    <row r="24" spans="1:9" ht="24" customHeight="1">
      <c r="A24" s="103" t="s">
        <v>62</v>
      </c>
      <c r="B24" s="117">
        <v>13108</v>
      </c>
      <c r="C24" s="103"/>
      <c r="D24" s="117">
        <v>15000</v>
      </c>
      <c r="E24" s="117"/>
      <c r="F24" s="115">
        <f t="shared" si="1"/>
        <v>1892</v>
      </c>
      <c r="H24" s="1" t="s">
        <v>176</v>
      </c>
      <c r="I24" s="117">
        <v>-750</v>
      </c>
    </row>
    <row r="25" spans="1:10" ht="24" customHeight="1">
      <c r="A25" s="104" t="s">
        <v>175</v>
      </c>
      <c r="B25" s="16"/>
      <c r="C25" s="104"/>
      <c r="D25" s="16"/>
      <c r="E25" s="16"/>
      <c r="F25" s="115"/>
      <c r="H25" s="31" t="s">
        <v>174</v>
      </c>
      <c r="I25" s="115"/>
      <c r="J25" s="117">
        <f>SUM(I21:I24)</f>
        <v>50</v>
      </c>
    </row>
    <row r="26" spans="1:9" ht="24" customHeight="1" thickBot="1">
      <c r="A26" s="31" t="s">
        <v>173</v>
      </c>
      <c r="B26" s="116">
        <f>B24+B23+B22+B21+B20+B19+B18</f>
        <v>31600</v>
      </c>
      <c r="C26" s="31"/>
      <c r="D26" s="116">
        <f>D24+D23+D22+D21+D20+D19+D18</f>
        <v>35500</v>
      </c>
      <c r="E26" s="112"/>
      <c r="F26" s="115"/>
      <c r="I26" s="115"/>
    </row>
    <row r="27" spans="8:10" ht="15" thickBot="1" thickTop="1">
      <c r="H27" s="31" t="s">
        <v>172</v>
      </c>
      <c r="J27" s="114">
        <f>J15+J19+J25</f>
        <v>-470</v>
      </c>
    </row>
    <row r="28" spans="1:10" ht="15" customHeight="1" thickBot="1" thickTop="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ht="24" customHeight="1"/>
    <row r="30" ht="24" customHeight="1"/>
  </sheetData>
  <printOptions/>
  <pageMargins left="0.75" right="0.75" top="1" bottom="1" header="0.5" footer="0.5"/>
  <pageSetup fitToHeight="1" fitToWidth="1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3"/>
  <sheetViews>
    <sheetView showGridLines="0" zoomScale="125" zoomScaleNormal="125" workbookViewId="0" topLeftCell="A1">
      <selection activeCell="A1" sqref="A1"/>
    </sheetView>
  </sheetViews>
  <sheetFormatPr defaultColWidth="11.00390625" defaultRowHeight="12.75"/>
  <cols>
    <col min="1" max="1" width="32.25390625" style="0" customWidth="1"/>
    <col min="2" max="2" width="10.25390625" style="38" customWidth="1"/>
  </cols>
  <sheetData>
    <row r="1" ht="13.5">
      <c r="A1" s="31" t="s">
        <v>207</v>
      </c>
    </row>
    <row r="2" spans="1:2" ht="13.5">
      <c r="A2" s="44" t="s">
        <v>206</v>
      </c>
      <c r="B2" s="59"/>
    </row>
    <row r="3" spans="1:2" ht="13.5">
      <c r="A3" s="44" t="s">
        <v>205</v>
      </c>
      <c r="B3" s="59"/>
    </row>
    <row r="4" spans="1:2" ht="13.5">
      <c r="A4" s="44" t="s">
        <v>204</v>
      </c>
      <c r="B4" s="59"/>
    </row>
    <row r="5" spans="1:2" ht="15" thickBot="1">
      <c r="A5" s="57" t="s">
        <v>25</v>
      </c>
      <c r="B5" s="46"/>
    </row>
    <row r="6" spans="1:2" s="47" customFormat="1" ht="18" customHeight="1">
      <c r="A6" s="49" t="s">
        <v>48</v>
      </c>
      <c r="B6" s="127">
        <v>51680</v>
      </c>
    </row>
    <row r="7" spans="1:2" s="47" customFormat="1" ht="18" customHeight="1">
      <c r="A7" s="49" t="s">
        <v>156</v>
      </c>
      <c r="B7" s="129">
        <v>-34760</v>
      </c>
    </row>
    <row r="8" spans="1:2" s="47" customFormat="1" ht="18" customHeight="1">
      <c r="A8" s="49" t="s">
        <v>203</v>
      </c>
      <c r="B8" s="129">
        <v>-11630</v>
      </c>
    </row>
    <row r="9" spans="1:2" s="47" customFormat="1" ht="18" customHeight="1">
      <c r="A9" s="49" t="s">
        <v>3</v>
      </c>
      <c r="B9" s="129">
        <v>-520</v>
      </c>
    </row>
    <row r="10" spans="1:2" s="47" customFormat="1" ht="18" customHeight="1">
      <c r="A10" s="49" t="s">
        <v>102</v>
      </c>
      <c r="B10" s="128">
        <v>-1665</v>
      </c>
    </row>
    <row r="11" spans="1:2" s="47" customFormat="1" ht="18" customHeight="1">
      <c r="A11" s="49" t="s">
        <v>185</v>
      </c>
      <c r="B11" s="127">
        <f>B6+B7+B8+B9+B10</f>
        <v>3105</v>
      </c>
    </row>
    <row r="12" spans="1:2" ht="15" thickBot="1">
      <c r="A12" s="27"/>
      <c r="B12" s="46"/>
    </row>
    <row r="13" spans="1:2" ht="13.5">
      <c r="A13" s="1"/>
      <c r="B13" s="26"/>
    </row>
    <row r="23" ht="9.75" customHeight="1"/>
  </sheetData>
  <printOptions/>
  <pageMargins left="0.75" right="0.75" top="1" bottom="1" header="0.5" footer="0.5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zoomScale="125" zoomScaleNormal="125" workbookViewId="0" topLeftCell="A1">
      <selection activeCell="A1" sqref="A1"/>
    </sheetView>
  </sheetViews>
  <sheetFormatPr defaultColWidth="9.375" defaultRowHeight="18" customHeight="1"/>
  <cols>
    <col min="1" max="1" width="31.75390625" style="1" customWidth="1"/>
    <col min="2" max="2" width="8.375" style="1" customWidth="1"/>
    <col min="3" max="3" width="3.75390625" style="1" customWidth="1"/>
    <col min="4" max="4" width="8.375" style="1" customWidth="1"/>
    <col min="5" max="5" width="2.625" style="1" customWidth="1"/>
    <col min="6" max="6" width="8.875" style="1" customWidth="1"/>
    <col min="7" max="7" width="15.25390625" style="1" customWidth="1"/>
    <col min="8" max="8" width="42.00390625" style="1" customWidth="1"/>
    <col min="9" max="9" width="9.75390625" style="1" customWidth="1"/>
    <col min="10" max="10" width="9.125" style="1" customWidth="1"/>
    <col min="11" max="16384" width="9.375" style="1" customWidth="1"/>
  </cols>
  <sheetData>
    <row r="1" spans="1:3" ht="15" customHeight="1">
      <c r="A1" s="31" t="s">
        <v>269</v>
      </c>
      <c r="B1" s="31"/>
      <c r="C1" s="31"/>
    </row>
    <row r="2" spans="1:8" ht="15" customHeight="1">
      <c r="A2" s="58" t="s">
        <v>268</v>
      </c>
      <c r="B2" s="58"/>
      <c r="C2" s="58"/>
      <c r="D2" s="16"/>
      <c r="E2" s="16"/>
      <c r="F2" s="16"/>
      <c r="G2" s="16"/>
      <c r="H2" s="16"/>
    </row>
    <row r="3" spans="1:10" ht="15" customHeight="1" thickBot="1">
      <c r="A3" s="37" t="s">
        <v>25</v>
      </c>
      <c r="B3" s="37"/>
      <c r="C3" s="37"/>
      <c r="D3" s="27"/>
      <c r="E3" s="27"/>
      <c r="F3" s="27"/>
      <c r="G3" s="27"/>
      <c r="H3" s="27"/>
      <c r="I3" s="27"/>
      <c r="J3" s="27"/>
    </row>
    <row r="4" spans="1:10" ht="24" customHeight="1">
      <c r="A4" s="126"/>
      <c r="B4" s="126"/>
      <c r="C4" s="126"/>
      <c r="D4" s="16"/>
      <c r="E4" s="16"/>
      <c r="F4" s="16"/>
      <c r="G4" s="16"/>
      <c r="H4" s="16"/>
      <c r="I4" s="16"/>
      <c r="J4" s="16"/>
    </row>
    <row r="5" spans="2:4" ht="24" customHeight="1">
      <c r="B5" s="125" t="s">
        <v>200</v>
      </c>
      <c r="D5" s="125" t="s">
        <v>199</v>
      </c>
    </row>
    <row r="6" spans="1:10" ht="13.5" thickBot="1">
      <c r="A6" s="90" t="s">
        <v>198</v>
      </c>
      <c r="B6" s="124" t="s">
        <v>197</v>
      </c>
      <c r="C6" s="90"/>
      <c r="D6" s="124" t="s">
        <v>197</v>
      </c>
      <c r="F6" s="90" t="s">
        <v>196</v>
      </c>
      <c r="H6" s="82" t="s">
        <v>195</v>
      </c>
      <c r="I6" s="27"/>
      <c r="J6" s="27"/>
    </row>
    <row r="7" spans="1:9" ht="24" customHeight="1">
      <c r="A7" s="123" t="s">
        <v>194</v>
      </c>
      <c r="B7" s="88"/>
      <c r="C7" s="123"/>
      <c r="D7" s="88"/>
      <c r="E7" s="88"/>
      <c r="F7" s="58"/>
      <c r="H7" s="1" t="s">
        <v>193</v>
      </c>
      <c r="I7" s="119">
        <v>2642</v>
      </c>
    </row>
    <row r="8" spans="1:9" ht="24" customHeight="1">
      <c r="A8" s="103" t="s">
        <v>81</v>
      </c>
      <c r="B8" s="119">
        <v>3735</v>
      </c>
      <c r="C8" s="103"/>
      <c r="D8" s="120">
        <v>3265</v>
      </c>
      <c r="E8" s="120"/>
      <c r="F8" s="120">
        <f aca="true" t="shared" si="0" ref="F8:F14">D8-B8</f>
        <v>-470</v>
      </c>
      <c r="H8" s="1" t="s">
        <v>192</v>
      </c>
      <c r="I8" s="115">
        <f>-F9</f>
        <v>-320</v>
      </c>
    </row>
    <row r="9" spans="1:9" ht="24" customHeight="1">
      <c r="A9" s="103" t="s">
        <v>79</v>
      </c>
      <c r="B9" s="115">
        <v>4680</v>
      </c>
      <c r="C9" s="103"/>
      <c r="D9" s="115">
        <v>5000</v>
      </c>
      <c r="E9" s="115"/>
      <c r="F9" s="115">
        <f t="shared" si="0"/>
        <v>320</v>
      </c>
      <c r="H9" s="1" t="s">
        <v>191</v>
      </c>
      <c r="I9" s="115">
        <f>-F10</f>
        <v>-935</v>
      </c>
    </row>
    <row r="10" spans="1:9" ht="24" customHeight="1">
      <c r="A10" s="103" t="s">
        <v>46</v>
      </c>
      <c r="B10" s="115">
        <v>7515</v>
      </c>
      <c r="C10" s="103"/>
      <c r="D10" s="115">
        <v>8450</v>
      </c>
      <c r="E10" s="115"/>
      <c r="F10" s="115">
        <f t="shared" si="0"/>
        <v>935</v>
      </c>
      <c r="H10" s="1" t="s">
        <v>190</v>
      </c>
      <c r="I10" s="115">
        <f>-F11</f>
        <v>-275</v>
      </c>
    </row>
    <row r="11" spans="1:9" ht="24" customHeight="1">
      <c r="A11" s="103" t="s">
        <v>44</v>
      </c>
      <c r="B11" s="118">
        <v>685</v>
      </c>
      <c r="C11" s="103"/>
      <c r="D11" s="118">
        <v>960</v>
      </c>
      <c r="E11" s="118"/>
      <c r="F11" s="115">
        <f t="shared" si="0"/>
        <v>275</v>
      </c>
      <c r="H11" s="1" t="s">
        <v>150</v>
      </c>
      <c r="I11" s="115">
        <f>-F13</f>
        <v>785</v>
      </c>
    </row>
    <row r="12" spans="1:9" ht="24" customHeight="1">
      <c r="A12" s="103" t="s">
        <v>40</v>
      </c>
      <c r="B12" s="115">
        <v>13450</v>
      </c>
      <c r="C12" s="103"/>
      <c r="D12" s="115">
        <v>16500</v>
      </c>
      <c r="E12" s="115"/>
      <c r="F12" s="115">
        <f t="shared" si="0"/>
        <v>3050</v>
      </c>
      <c r="H12" s="1" t="s">
        <v>189</v>
      </c>
      <c r="I12" s="115">
        <f>F18</f>
        <v>645</v>
      </c>
    </row>
    <row r="13" spans="1:9" ht="24" customHeight="1">
      <c r="A13" s="103" t="s">
        <v>38</v>
      </c>
      <c r="B13" s="118">
        <v>-3465</v>
      </c>
      <c r="C13" s="103"/>
      <c r="D13" s="118">
        <v>-4250</v>
      </c>
      <c r="E13" s="118"/>
      <c r="F13" s="115">
        <f t="shared" si="0"/>
        <v>-785</v>
      </c>
      <c r="H13" s="1" t="s">
        <v>267</v>
      </c>
      <c r="I13" s="115">
        <f>F19</f>
        <v>480</v>
      </c>
    </row>
    <row r="14" spans="1:9" ht="24" customHeight="1">
      <c r="A14" s="103" t="s">
        <v>187</v>
      </c>
      <c r="B14" s="115">
        <v>5000</v>
      </c>
      <c r="C14" s="103"/>
      <c r="D14" s="115">
        <v>5575</v>
      </c>
      <c r="E14" s="115"/>
      <c r="F14" s="115">
        <f t="shared" si="0"/>
        <v>575</v>
      </c>
      <c r="H14" s="1" t="s">
        <v>186</v>
      </c>
      <c r="I14" s="117">
        <f>F20</f>
        <v>83</v>
      </c>
    </row>
    <row r="15" spans="1:10" ht="24" customHeight="1" thickBot="1">
      <c r="A15" s="104" t="s">
        <v>29</v>
      </c>
      <c r="B15" s="122">
        <f>SUM(B8:B14)</f>
        <v>31600</v>
      </c>
      <c r="C15" s="104"/>
      <c r="D15" s="122">
        <f>SUM(D8:D14)</f>
        <v>35500</v>
      </c>
      <c r="E15" s="112"/>
      <c r="H15" s="31" t="s">
        <v>185</v>
      </c>
      <c r="I15" s="115"/>
      <c r="J15" s="119">
        <f>SUM(I7:I14)</f>
        <v>3105</v>
      </c>
    </row>
    <row r="16" spans="1:9" ht="24" customHeight="1" thickTop="1">
      <c r="A16" s="104"/>
      <c r="B16" s="112"/>
      <c r="C16" s="104"/>
      <c r="D16" s="112"/>
      <c r="E16" s="103"/>
      <c r="I16" s="115"/>
    </row>
    <row r="17" spans="1:9" ht="24" customHeight="1">
      <c r="A17" s="121" t="s">
        <v>184</v>
      </c>
      <c r="B17" s="85"/>
      <c r="C17" s="121"/>
      <c r="D17" s="85"/>
      <c r="E17" s="85"/>
      <c r="H17" s="1" t="s">
        <v>183</v>
      </c>
      <c r="I17" s="119">
        <v>-3050</v>
      </c>
    </row>
    <row r="18" spans="1:9" ht="24" customHeight="1">
      <c r="A18" s="103" t="s">
        <v>80</v>
      </c>
      <c r="B18" s="119">
        <v>2675</v>
      </c>
      <c r="C18" s="103"/>
      <c r="D18" s="120">
        <v>3320</v>
      </c>
      <c r="E18" s="120"/>
      <c r="F18" s="115">
        <f aca="true" t="shared" si="1" ref="F18:F24">D18-B18</f>
        <v>645</v>
      </c>
      <c r="H18" s="1" t="s">
        <v>182</v>
      </c>
      <c r="I18" s="117">
        <v>-575</v>
      </c>
    </row>
    <row r="19" spans="1:10" ht="24" customHeight="1">
      <c r="A19" s="103" t="s">
        <v>181</v>
      </c>
      <c r="B19" s="115">
        <v>1035</v>
      </c>
      <c r="C19" s="103"/>
      <c r="D19" s="115">
        <v>1515</v>
      </c>
      <c r="E19" s="115"/>
      <c r="F19" s="115">
        <f t="shared" si="1"/>
        <v>480</v>
      </c>
      <c r="H19" s="31" t="s">
        <v>180</v>
      </c>
      <c r="I19" s="115"/>
      <c r="J19" s="115">
        <f>I17+I18</f>
        <v>-3625</v>
      </c>
    </row>
    <row r="20" spans="1:9" ht="24" customHeight="1">
      <c r="A20" s="103" t="s">
        <v>45</v>
      </c>
      <c r="B20" s="115">
        <v>82</v>
      </c>
      <c r="C20" s="103"/>
      <c r="D20" s="115">
        <v>165</v>
      </c>
      <c r="E20" s="115"/>
      <c r="F20" s="115">
        <f t="shared" si="1"/>
        <v>83</v>
      </c>
      <c r="I20" s="115"/>
    </row>
    <row r="21" spans="1:9" ht="24" customHeight="1">
      <c r="A21" s="103" t="s">
        <v>43</v>
      </c>
      <c r="B21" s="118">
        <v>3000</v>
      </c>
      <c r="C21" s="103"/>
      <c r="D21" s="118">
        <v>3125</v>
      </c>
      <c r="E21" s="118"/>
      <c r="F21" s="115">
        <f t="shared" si="1"/>
        <v>125</v>
      </c>
      <c r="H21" s="1" t="s">
        <v>179</v>
      </c>
      <c r="I21" s="119">
        <v>125</v>
      </c>
    </row>
    <row r="22" spans="1:9" ht="24" customHeight="1">
      <c r="A22" s="103" t="s">
        <v>39</v>
      </c>
      <c r="B22" s="115">
        <v>3750</v>
      </c>
      <c r="C22" s="103"/>
      <c r="D22" s="115">
        <v>4250</v>
      </c>
      <c r="E22" s="115"/>
      <c r="F22" s="115">
        <f t="shared" si="1"/>
        <v>500</v>
      </c>
      <c r="H22" s="1" t="s">
        <v>178</v>
      </c>
      <c r="I22" s="118">
        <v>500</v>
      </c>
    </row>
    <row r="23" spans="1:9" ht="24" customHeight="1">
      <c r="A23" s="103" t="s">
        <v>63</v>
      </c>
      <c r="B23" s="115">
        <v>7950</v>
      </c>
      <c r="C23" s="103"/>
      <c r="D23" s="115">
        <v>8125</v>
      </c>
      <c r="E23" s="115"/>
      <c r="F23" s="115">
        <f t="shared" si="1"/>
        <v>175</v>
      </c>
      <c r="H23" s="1" t="s">
        <v>177</v>
      </c>
      <c r="I23" s="115">
        <v>175</v>
      </c>
    </row>
    <row r="24" spans="1:9" ht="24" customHeight="1">
      <c r="A24" s="103" t="s">
        <v>62</v>
      </c>
      <c r="B24" s="117">
        <v>13108</v>
      </c>
      <c r="C24" s="103"/>
      <c r="D24" s="117">
        <v>15000</v>
      </c>
      <c r="E24" s="117"/>
      <c r="F24" s="115">
        <f t="shared" si="1"/>
        <v>1892</v>
      </c>
      <c r="H24" s="1" t="s">
        <v>176</v>
      </c>
      <c r="I24" s="117">
        <v>-750</v>
      </c>
    </row>
    <row r="25" spans="1:10" ht="24" customHeight="1">
      <c r="A25" s="104" t="s">
        <v>175</v>
      </c>
      <c r="B25" s="16"/>
      <c r="C25" s="104"/>
      <c r="D25" s="16"/>
      <c r="E25" s="16"/>
      <c r="F25" s="115"/>
      <c r="H25" s="31" t="s">
        <v>174</v>
      </c>
      <c r="I25" s="115"/>
      <c r="J25" s="117">
        <f>SUM(I21:I24)</f>
        <v>50</v>
      </c>
    </row>
    <row r="26" spans="1:9" ht="13.5" thickBot="1">
      <c r="A26" s="31" t="s">
        <v>173</v>
      </c>
      <c r="B26" s="116">
        <f>B24+B23+B22+B21+B20+B19+B18</f>
        <v>31600</v>
      </c>
      <c r="C26" s="31"/>
      <c r="D26" s="116">
        <f>D24+D23+D22+D21+D20+D19+D18</f>
        <v>35500</v>
      </c>
      <c r="E26" s="112"/>
      <c r="F26" s="115"/>
      <c r="I26" s="115"/>
    </row>
    <row r="27" spans="8:10" ht="24" customHeight="1" thickBot="1" thickTop="1">
      <c r="H27" s="31" t="s">
        <v>172</v>
      </c>
      <c r="J27" s="114">
        <f>J15+J19+J25</f>
        <v>-470</v>
      </c>
    </row>
    <row r="28" spans="1:10" ht="24" customHeight="1" thickBot="1" thickTop="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ht="24" customHeight="1"/>
    <row r="30" ht="24" customHeight="1"/>
  </sheetData>
  <printOptions/>
  <pageMargins left="0.75" right="0.75" top="1" bottom="1" header="0.5" footer="0.5"/>
  <pageSetup fitToHeight="1" fitToWidth="1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0"/>
  <sheetViews>
    <sheetView showGridLines="0" zoomScale="125" zoomScaleNormal="125" workbookViewId="0" topLeftCell="A1">
      <selection activeCell="F20" sqref="F20"/>
    </sheetView>
  </sheetViews>
  <sheetFormatPr defaultColWidth="9.375" defaultRowHeight="18" customHeight="1"/>
  <cols>
    <col min="1" max="1" width="35.375" style="16" customWidth="1"/>
    <col min="2" max="2" width="8.75390625" style="16" customWidth="1"/>
    <col min="3" max="3" width="2.625" style="16" customWidth="1"/>
    <col min="4" max="4" width="10.25390625" style="16" customWidth="1"/>
    <col min="5" max="5" width="2.625" style="16" customWidth="1"/>
    <col min="6" max="6" width="8.875" style="16" customWidth="1"/>
    <col min="7" max="7" width="15.25390625" style="16" customWidth="1"/>
    <col min="8" max="8" width="42.00390625" style="16" customWidth="1"/>
    <col min="9" max="9" width="9.75390625" style="16" customWidth="1"/>
    <col min="10" max="10" width="9.125" style="16" customWidth="1"/>
    <col min="11" max="16384" width="9.375" style="16" customWidth="1"/>
  </cols>
  <sheetData>
    <row r="1" ht="15" customHeight="1">
      <c r="A1" s="58" t="s">
        <v>165</v>
      </c>
    </row>
    <row r="2" ht="15" customHeight="1">
      <c r="A2" s="58" t="s">
        <v>164</v>
      </c>
    </row>
    <row r="3" ht="15" customHeight="1">
      <c r="A3" s="58" t="s">
        <v>163</v>
      </c>
    </row>
    <row r="4" spans="1:2" ht="13.5" thickBot="1">
      <c r="A4" s="37" t="s">
        <v>25</v>
      </c>
      <c r="B4" s="27"/>
    </row>
    <row r="5" spans="1:2" ht="19.5" customHeight="1">
      <c r="A5" s="16" t="s">
        <v>100</v>
      </c>
      <c r="B5" s="127">
        <v>2642</v>
      </c>
    </row>
    <row r="6" spans="1:2" ht="19.5" customHeight="1">
      <c r="A6" s="16" t="s">
        <v>162</v>
      </c>
      <c r="B6" s="133">
        <v>0</v>
      </c>
    </row>
    <row r="7" spans="1:2" ht="19.5" customHeight="1">
      <c r="A7" s="16" t="s">
        <v>161</v>
      </c>
      <c r="B7" s="133">
        <v>0</v>
      </c>
    </row>
    <row r="8" spans="1:2" ht="19.5" customHeight="1">
      <c r="A8" s="16" t="s">
        <v>160</v>
      </c>
      <c r="B8" s="133">
        <v>0</v>
      </c>
    </row>
    <row r="9" spans="1:2" ht="19.5" customHeight="1">
      <c r="A9" s="16" t="s">
        <v>150</v>
      </c>
      <c r="B9" s="129">
        <v>795</v>
      </c>
    </row>
    <row r="10" spans="1:2" ht="19.5" customHeight="1">
      <c r="A10" s="16" t="s">
        <v>159</v>
      </c>
      <c r="B10" s="133">
        <v>0</v>
      </c>
    </row>
    <row r="11" spans="1:2" ht="19.5" customHeight="1">
      <c r="A11" s="16" t="s">
        <v>158</v>
      </c>
      <c r="B11" s="133">
        <v>0</v>
      </c>
    </row>
    <row r="12" spans="1:2" ht="19.5" customHeight="1">
      <c r="A12" s="16" t="s">
        <v>157</v>
      </c>
      <c r="B12" s="132">
        <v>0</v>
      </c>
    </row>
    <row r="13" spans="1:2" ht="19.5" customHeight="1">
      <c r="A13" s="16" t="s">
        <v>185</v>
      </c>
      <c r="B13" s="127">
        <f>B5+B6+B7+B8+B9+B10+B11+B12</f>
        <v>3437</v>
      </c>
    </row>
    <row r="14" spans="1:2" ht="12.75" customHeight="1" thickBot="1">
      <c r="A14" s="27"/>
      <c r="B14" s="131"/>
    </row>
    <row r="15" spans="1:2" ht="6.75" customHeight="1">
      <c r="A15" s="54"/>
      <c r="B15" s="54"/>
    </row>
    <row r="16" spans="1:2" ht="18" customHeight="1">
      <c r="A16" s="54"/>
      <c r="B16" s="54"/>
    </row>
    <row r="17" spans="1:3" ht="15" customHeight="1">
      <c r="A17" s="54"/>
      <c r="B17" s="54"/>
      <c r="C17" s="130">
        <f>SUM(B5:B12)</f>
        <v>3437</v>
      </c>
    </row>
    <row r="18" spans="1:2" ht="18" customHeight="1">
      <c r="A18" s="54"/>
      <c r="B18" s="54"/>
    </row>
    <row r="19" spans="1:4" ht="18" customHeight="1">
      <c r="A19" s="54"/>
      <c r="B19" s="54"/>
      <c r="C19" s="54"/>
      <c r="D19" s="54"/>
    </row>
    <row r="20" spans="1:4" ht="18" customHeight="1">
      <c r="A20" s="54"/>
      <c r="B20" s="54"/>
      <c r="C20" s="54"/>
      <c r="D20" s="54"/>
    </row>
    <row r="21" spans="1:4" ht="18" customHeight="1">
      <c r="A21" s="54"/>
      <c r="B21" s="54"/>
      <c r="C21" s="54"/>
      <c r="D21" s="54"/>
    </row>
    <row r="22" spans="1:4" ht="18" customHeight="1">
      <c r="A22" s="54"/>
      <c r="B22" s="54"/>
      <c r="C22" s="54"/>
      <c r="D22" s="54"/>
    </row>
    <row r="23" spans="1:4" ht="18" customHeight="1">
      <c r="A23" s="54"/>
      <c r="B23" s="54"/>
      <c r="C23" s="54"/>
      <c r="D23" s="54"/>
    </row>
    <row r="24" spans="1:4" ht="18" customHeight="1">
      <c r="A24" s="54"/>
      <c r="B24" s="54"/>
      <c r="C24" s="54"/>
      <c r="D24" s="54"/>
    </row>
    <row r="25" spans="1:4" ht="18" customHeight="1">
      <c r="A25" s="54"/>
      <c r="B25" s="54"/>
      <c r="C25" s="54"/>
      <c r="D25" s="54"/>
    </row>
    <row r="26" spans="1:4" ht="18" customHeight="1">
      <c r="A26" s="54"/>
      <c r="B26" s="54"/>
      <c r="C26" s="54"/>
      <c r="D26" s="54"/>
    </row>
    <row r="27" spans="3:4" ht="18" customHeight="1">
      <c r="C27" s="54"/>
      <c r="D27" s="54"/>
    </row>
    <row r="28" spans="3:4" ht="13.5">
      <c r="C28" s="54"/>
      <c r="D28" s="54"/>
    </row>
    <row r="29" spans="3:4" ht="19.5" customHeight="1">
      <c r="C29" s="54"/>
      <c r="D29" s="54"/>
    </row>
    <row r="30" spans="3:4" ht="9" customHeight="1">
      <c r="C30" s="54"/>
      <c r="D30" s="54"/>
    </row>
  </sheetData>
  <printOptions/>
  <pageMargins left="0.75" right="0.75" top="1" bottom="1" header="0.5" footer="0.5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workbookViewId="0" topLeftCell="A1">
      <selection activeCell="B31" sqref="B31"/>
    </sheetView>
  </sheetViews>
  <sheetFormatPr defaultColWidth="9.375" defaultRowHeight="18" customHeight="1"/>
  <cols>
    <col min="1" max="1" width="41.00390625" style="1" customWidth="1"/>
    <col min="2" max="2" width="9.75390625" style="1" customWidth="1"/>
    <col min="3" max="3" width="2.625" style="1" customWidth="1"/>
    <col min="4" max="4" width="11.375" style="1" customWidth="1"/>
    <col min="5" max="5" width="21.875" style="1" customWidth="1"/>
    <col min="6" max="6" width="39.125" style="1" customWidth="1"/>
    <col min="7" max="7" width="9.125" style="1" customWidth="1"/>
    <col min="8" max="8" width="9.75390625" style="1" customWidth="1"/>
    <col min="9" max="9" width="9.125" style="1" customWidth="1"/>
    <col min="10" max="16384" width="9.375" style="1" customWidth="1"/>
  </cols>
  <sheetData>
    <row r="1" ht="15" customHeight="1">
      <c r="A1" s="31" t="s">
        <v>254</v>
      </c>
    </row>
    <row r="2" spans="1:7" ht="15" customHeight="1">
      <c r="A2" s="31" t="s">
        <v>253</v>
      </c>
      <c r="B2" s="16"/>
      <c r="C2" s="16"/>
      <c r="D2" s="16"/>
      <c r="E2" s="16"/>
      <c r="F2" s="16"/>
      <c r="G2" s="16"/>
    </row>
    <row r="3" spans="1:9" ht="13.5" thickBot="1">
      <c r="A3" s="37" t="s">
        <v>25</v>
      </c>
      <c r="B3" s="27"/>
      <c r="C3" s="27"/>
      <c r="D3" s="27"/>
      <c r="E3" s="27"/>
      <c r="F3" s="27"/>
      <c r="G3" s="27"/>
      <c r="H3" s="27"/>
      <c r="I3" s="27"/>
    </row>
    <row r="4" spans="1:3" ht="12.75">
      <c r="A4" s="16"/>
      <c r="B4" s="16"/>
      <c r="C4" s="16"/>
    </row>
    <row r="5" spans="1:7" ht="16.5" customHeight="1">
      <c r="A5" s="81" t="s">
        <v>252</v>
      </c>
      <c r="B5" s="81"/>
      <c r="C5" s="81"/>
      <c r="D5" s="81"/>
      <c r="F5" s="58"/>
      <c r="G5" s="16"/>
    </row>
    <row r="6" spans="1:7" ht="15" customHeight="1">
      <c r="A6" s="12"/>
      <c r="B6" s="144" t="s">
        <v>251</v>
      </c>
      <c r="C6" s="12"/>
      <c r="D6" s="144" t="s">
        <v>250</v>
      </c>
      <c r="F6" s="58"/>
      <c r="G6" s="16"/>
    </row>
    <row r="7" spans="1:7" ht="12.75">
      <c r="A7" s="145"/>
      <c r="B7" s="144" t="s">
        <v>249</v>
      </c>
      <c r="C7" s="125"/>
      <c r="D7" s="144" t="s">
        <v>248</v>
      </c>
      <c r="F7" s="58" t="s">
        <v>247</v>
      </c>
      <c r="G7" s="16"/>
    </row>
    <row r="8" spans="1:7" ht="12.75">
      <c r="A8" s="145"/>
      <c r="B8" s="124" t="s">
        <v>246</v>
      </c>
      <c r="C8" s="144"/>
      <c r="D8" s="124" t="s">
        <v>245</v>
      </c>
      <c r="F8" s="90" t="s">
        <v>244</v>
      </c>
      <c r="G8" s="76"/>
    </row>
    <row r="9" spans="1:8" ht="24" customHeight="1">
      <c r="A9" s="49" t="s">
        <v>48</v>
      </c>
      <c r="B9" s="140">
        <v>52000</v>
      </c>
      <c r="D9" s="136">
        <v>6500</v>
      </c>
      <c r="F9" s="1" t="s">
        <v>243</v>
      </c>
      <c r="G9" s="137">
        <f>B22</f>
        <v>3037</v>
      </c>
      <c r="H9" s="16"/>
    </row>
    <row r="10" spans="1:7" ht="24" customHeight="1">
      <c r="A10" s="49" t="s">
        <v>242</v>
      </c>
      <c r="B10" s="138">
        <v>33800</v>
      </c>
      <c r="D10" s="142">
        <v>4225</v>
      </c>
      <c r="F10" s="1" t="s">
        <v>192</v>
      </c>
      <c r="G10" s="141">
        <f>-D9*5/52</f>
        <v>-625</v>
      </c>
    </row>
    <row r="11" spans="1:7" ht="24" customHeight="1">
      <c r="A11" s="49" t="s">
        <v>154</v>
      </c>
      <c r="B11" s="140">
        <f>B9-B10</f>
        <v>18200</v>
      </c>
      <c r="D11" s="136"/>
      <c r="F11" s="1" t="s">
        <v>191</v>
      </c>
      <c r="G11" s="141">
        <f>-D10*13/52</f>
        <v>-1056.25</v>
      </c>
    </row>
    <row r="12" spans="1:7" ht="24" customHeight="1">
      <c r="A12" s="49" t="s">
        <v>241</v>
      </c>
      <c r="B12" s="143">
        <v>12480</v>
      </c>
      <c r="D12" s="141">
        <v>1560</v>
      </c>
      <c r="F12" s="1" t="s">
        <v>190</v>
      </c>
      <c r="G12" s="141">
        <v>-120</v>
      </c>
    </row>
    <row r="13" spans="1:7" ht="24" customHeight="1">
      <c r="A13" s="49" t="s">
        <v>150</v>
      </c>
      <c r="B13" s="138">
        <v>785</v>
      </c>
      <c r="D13" s="141">
        <v>95</v>
      </c>
      <c r="F13" s="1" t="s">
        <v>150</v>
      </c>
      <c r="G13" s="141">
        <f>D13+B13</f>
        <v>880</v>
      </c>
    </row>
    <row r="14" spans="1:7" ht="24" customHeight="1">
      <c r="A14" s="49" t="s">
        <v>240</v>
      </c>
      <c r="B14" s="140">
        <f>B11-B12-B13</f>
        <v>4935</v>
      </c>
      <c r="D14" s="136"/>
      <c r="F14" s="1" t="s">
        <v>189</v>
      </c>
      <c r="G14" s="141">
        <v>415</v>
      </c>
    </row>
    <row r="15" spans="1:7" ht="24" customHeight="1">
      <c r="A15" s="49" t="s">
        <v>3</v>
      </c>
      <c r="B15" s="138">
        <v>545</v>
      </c>
      <c r="D15" s="142">
        <v>35</v>
      </c>
      <c r="F15" s="1" t="s">
        <v>267</v>
      </c>
      <c r="G15" s="141">
        <v>185</v>
      </c>
    </row>
    <row r="16" spans="1:7" ht="24" customHeight="1">
      <c r="A16" s="49" t="s">
        <v>1</v>
      </c>
      <c r="B16" s="140">
        <f>B14-B15</f>
        <v>4390</v>
      </c>
      <c r="D16" s="136"/>
      <c r="F16" s="1" t="s">
        <v>186</v>
      </c>
      <c r="G16" s="139">
        <v>15</v>
      </c>
    </row>
    <row r="17" spans="1:9" ht="24" customHeight="1">
      <c r="A17" s="49" t="s">
        <v>102</v>
      </c>
      <c r="B17" s="138">
        <v>1748</v>
      </c>
      <c r="D17" s="138">
        <v>190</v>
      </c>
      <c r="F17" s="1" t="s">
        <v>239</v>
      </c>
      <c r="G17" s="137">
        <f>G16+G15+G14+G13+G12+G11+G10+G9</f>
        <v>2730.75</v>
      </c>
      <c r="I17" s="137"/>
    </row>
    <row r="18" spans="1:4" ht="24" customHeight="1">
      <c r="A18" s="49" t="s">
        <v>100</v>
      </c>
      <c r="B18" s="136">
        <f>B16-B17</f>
        <v>2642</v>
      </c>
      <c r="D18" s="136">
        <f>D9-D10-D12-D13-D15-D17</f>
        <v>395</v>
      </c>
    </row>
    <row r="19" spans="1:4" ht="12" customHeight="1">
      <c r="A19" s="49"/>
      <c r="B19" s="136"/>
      <c r="D19" s="136"/>
    </row>
    <row r="20" spans="1:4" ht="13.5">
      <c r="A20" s="49" t="s">
        <v>238</v>
      </c>
      <c r="B20" s="135">
        <f>D18</f>
        <v>395</v>
      </c>
      <c r="C20"/>
      <c r="D20"/>
    </row>
    <row r="21" spans="1:4" ht="12" customHeight="1">
      <c r="A21" s="49"/>
      <c r="B21"/>
      <c r="C21"/>
      <c r="D21"/>
    </row>
    <row r="22" spans="1:3" ht="18" customHeight="1" thickBot="1">
      <c r="A22" s="53" t="s">
        <v>166</v>
      </c>
      <c r="B22" s="134">
        <f>B18+B20</f>
        <v>3037</v>
      </c>
      <c r="C22"/>
    </row>
    <row r="23" spans="1:4" ht="18" customHeight="1" thickTop="1">
      <c r="A23"/>
      <c r="B23"/>
      <c r="C23"/>
      <c r="D23"/>
    </row>
    <row r="24" spans="1:4" ht="18" customHeight="1">
      <c r="A24"/>
      <c r="B24"/>
      <c r="C24"/>
      <c r="D24"/>
    </row>
    <row r="25" spans="1:4" ht="18" customHeight="1">
      <c r="A25"/>
      <c r="B25"/>
      <c r="C25"/>
      <c r="D25"/>
    </row>
    <row r="26" spans="1:4" ht="18" customHeight="1">
      <c r="A26"/>
      <c r="B26"/>
      <c r="C26"/>
      <c r="D26"/>
    </row>
    <row r="27" spans="1:4" ht="18" customHeight="1">
      <c r="A27"/>
      <c r="B27"/>
      <c r="C27"/>
      <c r="D27"/>
    </row>
    <row r="28" spans="1:4" ht="13.5">
      <c r="A28"/>
      <c r="B28"/>
      <c r="C28"/>
      <c r="D28"/>
    </row>
    <row r="29" spans="1:4" ht="19.5" customHeight="1">
      <c r="A29"/>
      <c r="B29"/>
      <c r="C29"/>
      <c r="D29"/>
    </row>
    <row r="30" spans="1:4" ht="9" customHeight="1">
      <c r="A30"/>
      <c r="B30"/>
      <c r="C30"/>
      <c r="D30"/>
    </row>
    <row r="31" spans="1:4" ht="18" customHeight="1">
      <c r="A31"/>
      <c r="B31"/>
      <c r="C31"/>
      <c r="D31"/>
    </row>
    <row r="32" spans="1:4" ht="18" customHeight="1">
      <c r="A32"/>
      <c r="B32"/>
      <c r="C32"/>
      <c r="D32"/>
    </row>
  </sheetData>
  <printOptions/>
  <pageMargins left="0.75" right="0.75" top="1" bottom="1" header="0.5" footer="0.5"/>
  <pageSetup fitToHeight="1" fitToWidth="1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zoomScale="125" zoomScaleNormal="125" workbookViewId="0" topLeftCell="A1">
      <selection activeCell="F23" sqref="F23"/>
    </sheetView>
  </sheetViews>
  <sheetFormatPr defaultColWidth="9.375" defaultRowHeight="12.75"/>
  <cols>
    <col min="1" max="1" width="26.75390625" style="1" customWidth="1"/>
    <col min="2" max="2" width="8.375" style="1" customWidth="1"/>
    <col min="3" max="3" width="1.75390625" style="1" customWidth="1"/>
    <col min="4" max="4" width="8.375" style="1" customWidth="1"/>
    <col min="5" max="5" width="1.75390625" style="1" customWidth="1"/>
    <col min="6" max="6" width="7.625" style="1" customWidth="1"/>
    <col min="7" max="7" width="4.75390625" style="1" customWidth="1"/>
    <col min="8" max="8" width="26.75390625" style="1" customWidth="1"/>
    <col min="9" max="9" width="8.375" style="1" customWidth="1"/>
    <col min="10" max="10" width="1.75390625" style="1" customWidth="1"/>
    <col min="11" max="11" width="8.375" style="1" customWidth="1"/>
    <col min="12" max="12" width="1.75390625" style="1" customWidth="1"/>
    <col min="13" max="13" width="7.625" style="1" customWidth="1"/>
    <col min="14" max="16384" width="9.375" style="1" customWidth="1"/>
  </cols>
  <sheetData>
    <row r="1" spans="1:3" ht="12.75">
      <c r="A1" s="31" t="s">
        <v>87</v>
      </c>
      <c r="B1" s="31"/>
      <c r="C1" s="31"/>
    </row>
    <row r="2" spans="1:3" ht="12.75">
      <c r="A2" s="31" t="s">
        <v>86</v>
      </c>
      <c r="B2" s="31"/>
      <c r="C2" s="31"/>
    </row>
    <row r="3" spans="1:15" ht="15" thickBot="1">
      <c r="A3" s="37" t="s">
        <v>25</v>
      </c>
      <c r="B3" s="37"/>
      <c r="C3" s="37"/>
      <c r="D3" s="27"/>
      <c r="E3" s="27"/>
      <c r="F3" s="27"/>
      <c r="G3" s="27"/>
      <c r="H3" s="27"/>
      <c r="I3" s="27"/>
      <c r="J3" s="27"/>
      <c r="K3" s="27"/>
      <c r="L3" s="27"/>
      <c r="M3" s="27"/>
      <c r="N3"/>
      <c r="O3"/>
    </row>
    <row r="4" spans="2:15" ht="18" customHeight="1">
      <c r="B4" s="19" t="s">
        <v>85</v>
      </c>
      <c r="C4" s="7"/>
      <c r="D4" s="19" t="s">
        <v>84</v>
      </c>
      <c r="E4" s="7"/>
      <c r="F4" s="7"/>
      <c r="I4" s="19" t="s">
        <v>85</v>
      </c>
      <c r="J4" s="7"/>
      <c r="K4" s="19" t="s">
        <v>84</v>
      </c>
      <c r="L4" s="7"/>
      <c r="M4" s="7"/>
      <c r="N4"/>
      <c r="O4"/>
    </row>
    <row r="5" spans="1:15" ht="13.5">
      <c r="A5" s="16"/>
      <c r="B5" s="11" t="s">
        <v>83</v>
      </c>
      <c r="C5" s="15"/>
      <c r="D5" s="11" t="s">
        <v>83</v>
      </c>
      <c r="E5" s="15"/>
      <c r="F5" s="11" t="s">
        <v>82</v>
      </c>
      <c r="H5" s="16"/>
      <c r="I5" s="11" t="s">
        <v>83</v>
      </c>
      <c r="J5" s="15"/>
      <c r="K5" s="11" t="s">
        <v>83</v>
      </c>
      <c r="L5" s="15"/>
      <c r="M5" s="11" t="s">
        <v>82</v>
      </c>
      <c r="N5"/>
      <c r="O5"/>
    </row>
    <row r="6" spans="1:15" ht="13.5">
      <c r="A6" s="1" t="s">
        <v>81</v>
      </c>
      <c r="B6" s="32">
        <v>3735</v>
      </c>
      <c r="D6" s="32">
        <v>3265</v>
      </c>
      <c r="E6" s="29"/>
      <c r="F6" s="32">
        <f>D6-B6</f>
        <v>-470</v>
      </c>
      <c r="H6" s="1" t="s">
        <v>80</v>
      </c>
      <c r="I6" s="32">
        <v>2675</v>
      </c>
      <c r="K6" s="32">
        <v>3320</v>
      </c>
      <c r="L6" s="29"/>
      <c r="M6" s="32">
        <f>K6-I6</f>
        <v>645</v>
      </c>
      <c r="N6"/>
      <c r="O6"/>
    </row>
    <row r="7" spans="1:15" ht="18" customHeight="1">
      <c r="A7" s="1" t="s">
        <v>79</v>
      </c>
      <c r="B7" s="29">
        <v>4680</v>
      </c>
      <c r="D7" s="29">
        <v>5000</v>
      </c>
      <c r="E7" s="29"/>
      <c r="F7" s="29">
        <f>D7-B7</f>
        <v>320</v>
      </c>
      <c r="H7" s="1" t="s">
        <v>78</v>
      </c>
      <c r="I7" s="29">
        <v>1035</v>
      </c>
      <c r="K7" s="29">
        <v>1515</v>
      </c>
      <c r="L7" s="29"/>
      <c r="M7" s="29">
        <f>K7-I7</f>
        <v>480</v>
      </c>
      <c r="N7"/>
      <c r="O7"/>
    </row>
    <row r="8" spans="1:15" ht="18" customHeight="1">
      <c r="A8" s="1" t="s">
        <v>46</v>
      </c>
      <c r="B8" s="29">
        <v>7515</v>
      </c>
      <c r="D8" s="29">
        <v>8450</v>
      </c>
      <c r="E8" s="29"/>
      <c r="F8" s="29">
        <f>D8-B8</f>
        <v>935</v>
      </c>
      <c r="H8" s="1" t="s">
        <v>45</v>
      </c>
      <c r="I8" s="29">
        <v>82</v>
      </c>
      <c r="K8" s="29">
        <v>165</v>
      </c>
      <c r="L8" s="29"/>
      <c r="M8" s="29">
        <f>K8-I8</f>
        <v>83</v>
      </c>
      <c r="N8"/>
      <c r="O8"/>
    </row>
    <row r="9" spans="1:15" ht="18" customHeight="1">
      <c r="A9" s="1" t="s">
        <v>44</v>
      </c>
      <c r="B9" s="35">
        <v>685</v>
      </c>
      <c r="D9" s="35">
        <v>960</v>
      </c>
      <c r="E9" s="29"/>
      <c r="F9" s="29">
        <f>D9-B9</f>
        <v>275</v>
      </c>
      <c r="H9" s="1" t="s">
        <v>43</v>
      </c>
      <c r="I9" s="35">
        <v>3000</v>
      </c>
      <c r="K9" s="35">
        <v>3125</v>
      </c>
      <c r="L9" s="29"/>
      <c r="M9" s="29">
        <f>K9-I9</f>
        <v>125</v>
      </c>
      <c r="N9"/>
      <c r="O9"/>
    </row>
    <row r="10" spans="1:15" ht="18" customHeight="1">
      <c r="A10" s="31" t="s">
        <v>42</v>
      </c>
      <c r="B10" s="33">
        <f>B6+B7+B8+B9</f>
        <v>16615</v>
      </c>
      <c r="D10" s="33">
        <f>D6+D7+D8+D9</f>
        <v>17675</v>
      </c>
      <c r="E10" s="29"/>
      <c r="H10" s="31" t="s">
        <v>41</v>
      </c>
      <c r="I10" s="33">
        <f>I6+I7+I8+I9</f>
        <v>6792</v>
      </c>
      <c r="K10" s="33">
        <f>K6+K7+K8+K9</f>
        <v>8125</v>
      </c>
      <c r="L10" s="29"/>
      <c r="N10"/>
      <c r="O10"/>
    </row>
    <row r="11" spans="2:15" ht="18" customHeight="1">
      <c r="B11" s="29"/>
      <c r="D11" s="29"/>
      <c r="E11" s="29"/>
      <c r="I11" s="29"/>
      <c r="K11" s="29"/>
      <c r="L11" s="29"/>
      <c r="N11"/>
      <c r="O11"/>
    </row>
    <row r="12" spans="1:15" ht="18" customHeight="1">
      <c r="A12" s="1" t="s">
        <v>40</v>
      </c>
      <c r="B12" s="32">
        <v>13450</v>
      </c>
      <c r="D12" s="32">
        <v>16500</v>
      </c>
      <c r="E12" s="29"/>
      <c r="F12" s="29">
        <f>D12-B12</f>
        <v>3050</v>
      </c>
      <c r="H12" s="31" t="s">
        <v>39</v>
      </c>
      <c r="I12" s="33">
        <v>3750</v>
      </c>
      <c r="K12" s="33">
        <v>4250</v>
      </c>
      <c r="L12" s="29"/>
      <c r="M12" s="29">
        <f>K12-I12</f>
        <v>500</v>
      </c>
      <c r="N12"/>
      <c r="O12"/>
    </row>
    <row r="13" spans="1:15" ht="18" customHeight="1">
      <c r="A13" s="1" t="s">
        <v>38</v>
      </c>
      <c r="B13" s="35">
        <v>-3465</v>
      </c>
      <c r="D13" s="35">
        <v>-4250</v>
      </c>
      <c r="E13" s="29"/>
      <c r="F13" s="29">
        <f>D13-B13</f>
        <v>-785</v>
      </c>
      <c r="I13" s="29"/>
      <c r="K13" s="29"/>
      <c r="L13" s="29"/>
      <c r="N13"/>
      <c r="O13"/>
    </row>
    <row r="14" spans="1:15" ht="18" customHeight="1">
      <c r="A14" s="1" t="s">
        <v>37</v>
      </c>
      <c r="B14" s="36">
        <f>B12+B13</f>
        <v>9985</v>
      </c>
      <c r="D14" s="36">
        <f>D12+D13</f>
        <v>12250</v>
      </c>
      <c r="E14" s="29"/>
      <c r="H14" s="1" t="s">
        <v>36</v>
      </c>
      <c r="I14" s="29"/>
      <c r="K14" s="29"/>
      <c r="L14" s="29"/>
      <c r="N14"/>
      <c r="O14"/>
    </row>
    <row r="15" spans="2:15" ht="13.5">
      <c r="B15" s="29"/>
      <c r="D15" s="29"/>
      <c r="E15" s="29"/>
      <c r="H15" s="1" t="s">
        <v>35</v>
      </c>
      <c r="I15" s="32">
        <v>7950</v>
      </c>
      <c r="K15" s="32">
        <v>8125</v>
      </c>
      <c r="L15" s="29"/>
      <c r="M15" s="29">
        <f>K15-I15</f>
        <v>175</v>
      </c>
      <c r="N15"/>
      <c r="O15"/>
    </row>
    <row r="16" spans="1:15" ht="18" customHeight="1">
      <c r="A16" s="1" t="s">
        <v>34</v>
      </c>
      <c r="B16" s="33">
        <v>5000</v>
      </c>
      <c r="D16" s="33">
        <v>5575</v>
      </c>
      <c r="E16" s="29"/>
      <c r="F16" s="29">
        <f>D16-B16</f>
        <v>575</v>
      </c>
      <c r="H16" s="1" t="s">
        <v>33</v>
      </c>
      <c r="I16" s="35">
        <v>13108</v>
      </c>
      <c r="K16" s="35">
        <v>15000</v>
      </c>
      <c r="L16" s="29"/>
      <c r="M16" s="29">
        <f>K16-I16</f>
        <v>1892</v>
      </c>
      <c r="N16"/>
      <c r="O16"/>
    </row>
    <row r="17" spans="1:15" ht="18" customHeight="1">
      <c r="A17" s="31" t="s">
        <v>32</v>
      </c>
      <c r="B17" s="34">
        <f>B14+B16</f>
        <v>14985</v>
      </c>
      <c r="D17" s="34">
        <f>D14+D16</f>
        <v>17825</v>
      </c>
      <c r="E17" s="29"/>
      <c r="H17" s="31" t="s">
        <v>31</v>
      </c>
      <c r="I17" s="33">
        <f>I15+I16</f>
        <v>21058</v>
      </c>
      <c r="K17" s="33">
        <f>K15+K16</f>
        <v>23125</v>
      </c>
      <c r="L17" s="29"/>
      <c r="N17"/>
      <c r="O17"/>
    </row>
    <row r="18" spans="2:15" ht="18" customHeight="1">
      <c r="B18" s="32"/>
      <c r="D18" s="32"/>
      <c r="E18" s="29"/>
      <c r="I18" s="29"/>
      <c r="K18" s="29"/>
      <c r="L18" s="29"/>
      <c r="N18"/>
      <c r="O18"/>
    </row>
    <row r="19" spans="2:15" ht="18" customHeight="1">
      <c r="B19" s="29"/>
      <c r="D19" s="29"/>
      <c r="E19" s="29"/>
      <c r="H19" s="31" t="s">
        <v>30</v>
      </c>
      <c r="I19" s="29"/>
      <c r="J19" s="31"/>
      <c r="K19" s="29"/>
      <c r="L19" s="29"/>
      <c r="N19"/>
      <c r="O19"/>
    </row>
    <row r="20" spans="1:15" ht="15" thickBot="1">
      <c r="A20" s="31" t="s">
        <v>29</v>
      </c>
      <c r="B20" s="30">
        <f>B10+B17</f>
        <v>31600</v>
      </c>
      <c r="C20" s="31"/>
      <c r="D20" s="30">
        <f>D10+D17</f>
        <v>35500</v>
      </c>
      <c r="E20" s="29"/>
      <c r="F20" s="28">
        <f>F6+F7+F8+F9+F12+F13+F16</f>
        <v>3900</v>
      </c>
      <c r="H20" s="31" t="s">
        <v>28</v>
      </c>
      <c r="I20" s="30">
        <f>I10+I12+I17</f>
        <v>31600</v>
      </c>
      <c r="J20" s="31"/>
      <c r="K20" s="30">
        <f>K10+K12+K17</f>
        <v>35500</v>
      </c>
      <c r="L20" s="29"/>
      <c r="M20" s="28">
        <f>M6+M7+M8+M9+M12+M15+M16</f>
        <v>3900</v>
      </c>
      <c r="N20"/>
      <c r="O20"/>
    </row>
    <row r="21" spans="1:15" ht="12" customHeight="1" thickBot="1" thickTop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/>
      <c r="O21"/>
    </row>
    <row r="22" spans="14:15" ht="13.5" customHeight="1">
      <c r="N22"/>
      <c r="O22"/>
    </row>
    <row r="23" spans="14:15" ht="18" customHeight="1">
      <c r="N23"/>
      <c r="O23"/>
    </row>
    <row r="32" ht="18" customHeight="1"/>
    <row r="33" ht="18" customHeight="1"/>
    <row r="34" ht="18" customHeight="1"/>
    <row r="35" ht="18" customHeight="1"/>
  </sheetData>
  <printOptions horizontalCentered="1" verticalCentered="1"/>
  <pageMargins left="0.75" right="0.75" top="1" bottom="1" header="0.5" footer="0.5"/>
  <pageSetup fitToHeight="1" fitToWidth="1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workbookViewId="0" topLeftCell="A1">
      <selection activeCell="E27" sqref="E27"/>
    </sheetView>
  </sheetViews>
  <sheetFormatPr defaultColWidth="9.375" defaultRowHeight="18" customHeight="1"/>
  <cols>
    <col min="1" max="1" width="41.00390625" style="1" customWidth="1"/>
    <col min="2" max="2" width="9.75390625" style="1" customWidth="1"/>
    <col min="3" max="3" width="2.625" style="1" customWidth="1"/>
    <col min="4" max="4" width="11.625" style="1" customWidth="1"/>
    <col min="5" max="5" width="25.375" style="1" customWidth="1"/>
    <col min="6" max="6" width="39.125" style="1" customWidth="1"/>
    <col min="7" max="7" width="9.125" style="1" customWidth="1"/>
    <col min="8" max="8" width="9.75390625" style="1" customWidth="1"/>
    <col min="9" max="9" width="9.125" style="1" customWidth="1"/>
    <col min="10" max="16384" width="9.375" style="1" customWidth="1"/>
  </cols>
  <sheetData>
    <row r="1" ht="15" customHeight="1">
      <c r="A1" s="31" t="s">
        <v>313</v>
      </c>
    </row>
    <row r="2" spans="1:7" ht="15" customHeight="1">
      <c r="A2" s="31" t="s">
        <v>312</v>
      </c>
      <c r="B2" s="16"/>
      <c r="C2" s="16"/>
      <c r="D2" s="16"/>
      <c r="E2" s="16"/>
      <c r="F2" s="16"/>
      <c r="G2" s="16"/>
    </row>
    <row r="3" spans="1:9" ht="13.5" thickBot="1">
      <c r="A3" s="37" t="s">
        <v>25</v>
      </c>
      <c r="B3" s="27"/>
      <c r="C3" s="27"/>
      <c r="D3" s="27"/>
      <c r="E3" s="27"/>
      <c r="F3" s="27"/>
      <c r="G3" s="27"/>
      <c r="H3" s="27"/>
      <c r="I3" s="27"/>
    </row>
    <row r="4" spans="1:3" ht="12.75">
      <c r="A4" s="16"/>
      <c r="B4" s="16"/>
      <c r="C4" s="16"/>
    </row>
    <row r="5" spans="1:7" ht="16.5" customHeight="1">
      <c r="A5" s="81" t="s">
        <v>252</v>
      </c>
      <c r="B5" s="81"/>
      <c r="C5" s="81"/>
      <c r="D5" s="81"/>
      <c r="F5" s="58"/>
      <c r="G5" s="16"/>
    </row>
    <row r="6" spans="1:7" ht="15" customHeight="1">
      <c r="A6" s="12"/>
      <c r="B6" s="144" t="s">
        <v>266</v>
      </c>
      <c r="C6" s="12"/>
      <c r="D6" s="144" t="s">
        <v>250</v>
      </c>
      <c r="F6" s="58"/>
      <c r="G6" s="16"/>
    </row>
    <row r="7" spans="1:7" ht="12.75">
      <c r="A7" s="145"/>
      <c r="B7" s="144" t="s">
        <v>249</v>
      </c>
      <c r="C7" s="125"/>
      <c r="D7" s="144" t="s">
        <v>265</v>
      </c>
      <c r="F7" s="58" t="s">
        <v>247</v>
      </c>
      <c r="G7" s="16"/>
    </row>
    <row r="8" spans="1:7" ht="12.75">
      <c r="A8" s="145"/>
      <c r="B8" s="124" t="s">
        <v>246</v>
      </c>
      <c r="C8" s="144"/>
      <c r="D8" s="124" t="s">
        <v>245</v>
      </c>
      <c r="F8" s="90" t="s">
        <v>264</v>
      </c>
      <c r="G8" s="76"/>
    </row>
    <row r="9" spans="1:8" ht="24" customHeight="1">
      <c r="A9" s="49" t="s">
        <v>48</v>
      </c>
      <c r="B9" s="140">
        <v>52000</v>
      </c>
      <c r="D9" s="136">
        <v>-6500</v>
      </c>
      <c r="F9" s="1" t="s">
        <v>263</v>
      </c>
      <c r="G9" s="137">
        <f>B22</f>
        <v>2192</v>
      </c>
      <c r="H9" s="16"/>
    </row>
    <row r="10" spans="1:7" ht="24" customHeight="1">
      <c r="A10" s="49" t="s">
        <v>242</v>
      </c>
      <c r="B10" s="138">
        <v>33800</v>
      </c>
      <c r="D10" s="142">
        <v>-4225</v>
      </c>
      <c r="F10" s="1" t="s">
        <v>262</v>
      </c>
      <c r="G10" s="141">
        <f>-D9*5/52</f>
        <v>625</v>
      </c>
    </row>
    <row r="11" spans="1:7" ht="24" customHeight="1">
      <c r="A11" s="49" t="s">
        <v>154</v>
      </c>
      <c r="B11" s="140">
        <f>B9-B10</f>
        <v>18200</v>
      </c>
      <c r="D11" s="136"/>
      <c r="F11" s="1" t="s">
        <v>261</v>
      </c>
      <c r="G11" s="141">
        <f>-D10*13/52</f>
        <v>1056.25</v>
      </c>
    </row>
    <row r="12" spans="1:7" ht="24" customHeight="1">
      <c r="A12" s="49" t="s">
        <v>241</v>
      </c>
      <c r="B12" s="143">
        <v>12480</v>
      </c>
      <c r="D12" s="141">
        <v>-1560</v>
      </c>
      <c r="F12" s="1" t="s">
        <v>260</v>
      </c>
      <c r="G12" s="141">
        <v>-120</v>
      </c>
    </row>
    <row r="13" spans="1:7" ht="24" customHeight="1">
      <c r="A13" s="49" t="s">
        <v>150</v>
      </c>
      <c r="B13" s="138">
        <v>785</v>
      </c>
      <c r="D13" s="43">
        <v>0</v>
      </c>
      <c r="F13" s="1" t="s">
        <v>150</v>
      </c>
      <c r="G13" s="141">
        <f>B13</f>
        <v>785</v>
      </c>
    </row>
    <row r="14" spans="1:7" ht="24" customHeight="1">
      <c r="A14" s="49" t="s">
        <v>240</v>
      </c>
      <c r="B14" s="140">
        <f>B11-B12-B13</f>
        <v>4935</v>
      </c>
      <c r="D14" s="136"/>
      <c r="F14" s="1" t="s">
        <v>259</v>
      </c>
      <c r="G14" s="141">
        <v>-415</v>
      </c>
    </row>
    <row r="15" spans="1:7" ht="24" customHeight="1">
      <c r="A15" s="49" t="s">
        <v>3</v>
      </c>
      <c r="B15" s="138">
        <v>545</v>
      </c>
      <c r="D15" s="142">
        <v>-25</v>
      </c>
      <c r="F15" s="1" t="s">
        <v>258</v>
      </c>
      <c r="G15" s="141">
        <v>-175</v>
      </c>
    </row>
    <row r="16" spans="1:7" ht="24" customHeight="1">
      <c r="A16" s="49" t="s">
        <v>1</v>
      </c>
      <c r="B16" s="140">
        <f>B14-B15</f>
        <v>4390</v>
      </c>
      <c r="D16" s="136"/>
      <c r="F16" s="1" t="s">
        <v>257</v>
      </c>
      <c r="G16" s="139">
        <v>-45</v>
      </c>
    </row>
    <row r="17" spans="1:9" ht="24" customHeight="1">
      <c r="A17" s="49" t="s">
        <v>102</v>
      </c>
      <c r="B17" s="138">
        <v>1748</v>
      </c>
      <c r="D17" s="138">
        <v>-240</v>
      </c>
      <c r="F17" s="1" t="s">
        <v>256</v>
      </c>
      <c r="G17" s="137">
        <f>G16+G15+G14+G13+G12+G11+G10+G9</f>
        <v>3903.25</v>
      </c>
      <c r="I17" s="137"/>
    </row>
    <row r="18" spans="1:4" ht="24" customHeight="1">
      <c r="A18" s="49" t="s">
        <v>100</v>
      </c>
      <c r="B18" s="136">
        <f>B16-B17</f>
        <v>2642</v>
      </c>
      <c r="D18" s="136">
        <f>D9-D10-D12-D13-D15-D17</f>
        <v>-450</v>
      </c>
    </row>
    <row r="19" spans="1:4" ht="12" customHeight="1">
      <c r="A19"/>
      <c r="B19"/>
      <c r="C19"/>
      <c r="D19"/>
    </row>
    <row r="20" spans="1:4" ht="24" customHeight="1">
      <c r="A20" s="49" t="s">
        <v>255</v>
      </c>
      <c r="B20" s="135">
        <f>D18</f>
        <v>-450</v>
      </c>
      <c r="C20"/>
      <c r="D20"/>
    </row>
    <row r="21" spans="1:4" ht="12" customHeight="1">
      <c r="A21" s="49"/>
      <c r="B21" s="136"/>
      <c r="C21"/>
      <c r="D21"/>
    </row>
    <row r="22" spans="1:4" ht="18" customHeight="1" thickBot="1">
      <c r="A22" s="53" t="s">
        <v>166</v>
      </c>
      <c r="B22" s="134">
        <f>B18+B20</f>
        <v>2192</v>
      </c>
      <c r="C22"/>
      <c r="D22"/>
    </row>
    <row r="23" spans="1:4" ht="18" customHeight="1" thickTop="1">
      <c r="A23"/>
      <c r="B23"/>
      <c r="C23"/>
      <c r="D23"/>
    </row>
    <row r="24" spans="1:4" ht="18" customHeight="1">
      <c r="A24"/>
      <c r="B24"/>
      <c r="C24"/>
      <c r="D24"/>
    </row>
    <row r="25" spans="1:4" ht="18" customHeight="1">
      <c r="A25"/>
      <c r="B25"/>
      <c r="C25"/>
      <c r="D25"/>
    </row>
    <row r="26" spans="1:4" ht="18" customHeight="1">
      <c r="A26"/>
      <c r="B26"/>
      <c r="C26"/>
      <c r="D26"/>
    </row>
    <row r="27" spans="1:4" ht="18" customHeight="1">
      <c r="A27"/>
      <c r="B27"/>
      <c r="C27"/>
      <c r="D27"/>
    </row>
    <row r="28" spans="1:4" ht="13.5">
      <c r="A28"/>
      <c r="B28"/>
      <c r="C28"/>
      <c r="D28"/>
    </row>
    <row r="29" spans="1:4" ht="19.5" customHeight="1">
      <c r="A29"/>
      <c r="B29"/>
      <c r="C29"/>
      <c r="D29"/>
    </row>
    <row r="30" spans="1:4" ht="9" customHeight="1">
      <c r="A30"/>
      <c r="B30"/>
      <c r="C30"/>
      <c r="D30"/>
    </row>
    <row r="31" spans="1:4" ht="18" customHeight="1">
      <c r="A31"/>
      <c r="B31"/>
      <c r="C31"/>
      <c r="D31"/>
    </row>
    <row r="32" spans="1:4" ht="18" customHeight="1">
      <c r="A32"/>
      <c r="B32"/>
      <c r="C32"/>
      <c r="D32"/>
    </row>
  </sheetData>
  <printOptions/>
  <pageMargins left="0.75" right="0.75" top="1" bottom="1" header="0.5" footer="0.5"/>
  <pageSetup fitToHeight="1" fitToWidth="1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showOutlineSymbols="0" zoomScale="125" zoomScaleNormal="125" workbookViewId="0" topLeftCell="A1">
      <selection activeCell="E17" sqref="E17"/>
    </sheetView>
  </sheetViews>
  <sheetFormatPr defaultColWidth="31.125" defaultRowHeight="12.75"/>
  <cols>
    <col min="1" max="1" width="25.75390625" style="1" customWidth="1"/>
    <col min="2" max="2" width="8.375" style="1" customWidth="1"/>
    <col min="3" max="3" width="1.875" style="1" customWidth="1"/>
    <col min="4" max="4" width="8.875" style="1" customWidth="1"/>
    <col min="5" max="5" width="5.75390625" style="1" customWidth="1"/>
    <col min="6" max="6" width="31.125" style="1" customWidth="1"/>
    <col min="7" max="8" width="8.375" style="1" customWidth="1"/>
    <col min="9" max="9" width="5.75390625" style="1" customWidth="1"/>
    <col min="10" max="10" width="38.375" style="1" customWidth="1"/>
    <col min="11" max="11" width="8.00390625" style="1" customWidth="1"/>
    <col min="12" max="12" width="9.125" style="1" customWidth="1"/>
    <col min="13" max="16384" width="31.125" style="1" customWidth="1"/>
  </cols>
  <sheetData>
    <row r="1" spans="1:15" ht="15" customHeight="1">
      <c r="A1" s="58" t="s">
        <v>288</v>
      </c>
      <c r="B1" s="146"/>
      <c r="C1" s="146"/>
      <c r="D1" s="14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3.5" customHeight="1">
      <c r="A2" s="58" t="s">
        <v>287</v>
      </c>
      <c r="B2" s="146"/>
      <c r="C2" s="146"/>
      <c r="D2" s="14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3.5" customHeight="1" thickBot="1">
      <c r="A3" s="37" t="s">
        <v>237</v>
      </c>
      <c r="B3" s="148"/>
      <c r="C3" s="148"/>
      <c r="D3" s="148"/>
      <c r="E3" s="27"/>
      <c r="F3" s="27"/>
      <c r="G3" s="27"/>
      <c r="H3" s="27"/>
      <c r="I3" s="27"/>
      <c r="J3" s="27"/>
      <c r="K3" s="27"/>
      <c r="L3" s="16"/>
      <c r="M3" s="16"/>
      <c r="N3" s="16"/>
      <c r="O3" s="16"/>
    </row>
    <row r="4" spans="1:5" ht="9.75" customHeight="1">
      <c r="A4" s="58"/>
      <c r="B4" s="146"/>
      <c r="C4" s="146"/>
      <c r="D4" s="146"/>
      <c r="E4" s="16"/>
    </row>
    <row r="5" spans="1:14" ht="18" customHeight="1" thickBot="1">
      <c r="A5" s="184" t="s">
        <v>236</v>
      </c>
      <c r="B5" s="184"/>
      <c r="C5" s="12"/>
      <c r="D5" s="12"/>
      <c r="E5" s="16"/>
      <c r="F5" s="156" t="s">
        <v>235</v>
      </c>
      <c r="G5" s="156"/>
      <c r="H5" s="163"/>
      <c r="I5" s="11"/>
      <c r="J5" s="82" t="s">
        <v>195</v>
      </c>
      <c r="K5" s="27"/>
      <c r="L5" s="16"/>
      <c r="M5" s="12"/>
      <c r="N5" s="16"/>
    </row>
    <row r="6" spans="1:11" ht="18" customHeight="1">
      <c r="A6" s="16" t="s">
        <v>48</v>
      </c>
      <c r="B6" s="154">
        <v>52000</v>
      </c>
      <c r="C6" s="146"/>
      <c r="D6" s="146"/>
      <c r="E6" s="16"/>
      <c r="F6" s="185" t="s">
        <v>194</v>
      </c>
      <c r="G6" s="185"/>
      <c r="H6" s="185"/>
      <c r="I6" s="16"/>
      <c r="J6" s="1" t="s">
        <v>234</v>
      </c>
      <c r="K6" s="137">
        <v>2642</v>
      </c>
    </row>
    <row r="7" spans="1:11" ht="18" customHeight="1">
      <c r="A7" s="16" t="s">
        <v>233</v>
      </c>
      <c r="B7" s="139">
        <v>33800</v>
      </c>
      <c r="C7" s="146"/>
      <c r="D7" s="146"/>
      <c r="F7" s="16" t="s">
        <v>81</v>
      </c>
      <c r="G7" s="16"/>
      <c r="H7" s="154">
        <v>3265</v>
      </c>
      <c r="J7" s="1" t="s">
        <v>192</v>
      </c>
      <c r="K7" s="141">
        <v>-320</v>
      </c>
    </row>
    <row r="8" spans="1:11" ht="18" customHeight="1">
      <c r="A8" s="16" t="s">
        <v>154</v>
      </c>
      <c r="B8" s="154">
        <f>B6-B7</f>
        <v>18200</v>
      </c>
      <c r="C8" s="146"/>
      <c r="D8" s="146"/>
      <c r="F8" s="16" t="s">
        <v>79</v>
      </c>
      <c r="G8" s="16"/>
      <c r="H8" s="150">
        <v>5000</v>
      </c>
      <c r="I8" s="147"/>
      <c r="J8" s="1" t="s">
        <v>191</v>
      </c>
      <c r="K8" s="141">
        <v>-935</v>
      </c>
    </row>
    <row r="9" spans="1:11" ht="18" customHeight="1">
      <c r="A9" s="16" t="s">
        <v>232</v>
      </c>
      <c r="C9" s="162"/>
      <c r="D9" s="162"/>
      <c r="F9" s="16" t="s">
        <v>46</v>
      </c>
      <c r="G9" s="16"/>
      <c r="H9" s="150">
        <v>8450</v>
      </c>
      <c r="I9" s="147"/>
      <c r="J9" s="1" t="s">
        <v>190</v>
      </c>
      <c r="K9" s="141">
        <v>-275</v>
      </c>
    </row>
    <row r="10" spans="1:11" ht="18" customHeight="1">
      <c r="A10" s="16" t="s">
        <v>231</v>
      </c>
      <c r="B10" s="142">
        <v>12480</v>
      </c>
      <c r="C10" s="146"/>
      <c r="D10" s="146"/>
      <c r="F10" s="16" t="s">
        <v>44</v>
      </c>
      <c r="G10" s="16"/>
      <c r="H10" s="139">
        <v>960</v>
      </c>
      <c r="I10" s="147"/>
      <c r="J10" s="1" t="s">
        <v>150</v>
      </c>
      <c r="K10" s="141">
        <v>785</v>
      </c>
    </row>
    <row r="11" spans="1:11" ht="18" customHeight="1">
      <c r="A11" s="16" t="s">
        <v>150</v>
      </c>
      <c r="B11" s="139">
        <v>785</v>
      </c>
      <c r="C11" s="146"/>
      <c r="D11" s="146"/>
      <c r="F11" s="161" t="s">
        <v>230</v>
      </c>
      <c r="G11" s="161"/>
      <c r="H11" s="154">
        <f>H7+H8+H9+H10</f>
        <v>17675</v>
      </c>
      <c r="I11" s="147"/>
      <c r="J11" s="1" t="s">
        <v>189</v>
      </c>
      <c r="K11" s="141">
        <v>645</v>
      </c>
    </row>
    <row r="12" spans="1:11" ht="18" customHeight="1">
      <c r="A12" s="16" t="s">
        <v>229</v>
      </c>
      <c r="B12" s="154">
        <f>B8-B10-B11</f>
        <v>4935</v>
      </c>
      <c r="C12" s="146"/>
      <c r="D12" s="146"/>
      <c r="F12" s="16" t="s">
        <v>228</v>
      </c>
      <c r="G12" s="154">
        <v>16500</v>
      </c>
      <c r="I12" s="147"/>
      <c r="J12" s="1" t="s">
        <v>120</v>
      </c>
      <c r="K12" s="141">
        <v>480</v>
      </c>
    </row>
    <row r="13" spans="1:11" ht="18" customHeight="1">
      <c r="A13" s="16" t="s">
        <v>3</v>
      </c>
      <c r="B13" s="139">
        <v>545</v>
      </c>
      <c r="C13" s="146"/>
      <c r="D13" s="146"/>
      <c r="F13" s="16" t="s">
        <v>38</v>
      </c>
      <c r="G13" s="139">
        <v>-4250</v>
      </c>
      <c r="H13" s="141">
        <f>G12+G13</f>
        <v>12250</v>
      </c>
      <c r="I13" s="147"/>
      <c r="J13" s="1" t="s">
        <v>186</v>
      </c>
      <c r="K13" s="139">
        <v>83</v>
      </c>
    </row>
    <row r="14" spans="1:11" ht="18" customHeight="1">
      <c r="A14" s="16" t="s">
        <v>227</v>
      </c>
      <c r="B14" s="154">
        <f>B12-B13</f>
        <v>4390</v>
      </c>
      <c r="C14" s="146"/>
      <c r="D14" s="146"/>
      <c r="F14" s="16" t="s">
        <v>34</v>
      </c>
      <c r="G14" s="16"/>
      <c r="H14" s="150">
        <v>5575</v>
      </c>
      <c r="I14" s="147"/>
      <c r="J14" s="31" t="s">
        <v>185</v>
      </c>
      <c r="K14" s="160">
        <f>K6+K7+K8+K9+K10+K11+K12+K13</f>
        <v>3105</v>
      </c>
    </row>
    <row r="15" spans="1:11" ht="18" customHeight="1">
      <c r="A15" s="16" t="s">
        <v>102</v>
      </c>
      <c r="B15" s="139">
        <v>1748</v>
      </c>
      <c r="C15" s="146"/>
      <c r="D15" s="146"/>
      <c r="F15" s="16"/>
      <c r="G15" s="16"/>
      <c r="H15" s="150"/>
      <c r="I15" s="147"/>
      <c r="K15" s="141"/>
    </row>
    <row r="16" spans="1:11" ht="18" customHeight="1" thickBot="1">
      <c r="A16" s="16" t="s">
        <v>100</v>
      </c>
      <c r="B16" s="159">
        <f>B14-B15</f>
        <v>2642</v>
      </c>
      <c r="C16" s="16"/>
      <c r="D16" s="16"/>
      <c r="F16" s="16" t="s">
        <v>226</v>
      </c>
      <c r="G16" s="16"/>
      <c r="H16" s="159">
        <f>H11+H13+H14</f>
        <v>35500</v>
      </c>
      <c r="I16" s="147"/>
      <c r="J16" s="1" t="s">
        <v>225</v>
      </c>
      <c r="K16" s="137">
        <v>-3050</v>
      </c>
    </row>
    <row r="17" spans="1:11" ht="18" customHeight="1" thickTop="1">
      <c r="A17" s="16"/>
      <c r="B17" s="16"/>
      <c r="C17" s="158"/>
      <c r="D17" s="158"/>
      <c r="F17" s="16"/>
      <c r="G17" s="16"/>
      <c r="H17" s="150"/>
      <c r="I17" s="147"/>
      <c r="J17" s="1" t="s">
        <v>224</v>
      </c>
      <c r="K17" s="139">
        <v>-575</v>
      </c>
    </row>
    <row r="18" spans="1:11" ht="18" customHeight="1">
      <c r="A18" s="16" t="s">
        <v>223</v>
      </c>
      <c r="B18" s="158">
        <f>B16/800</f>
        <v>3.3025</v>
      </c>
      <c r="C18" s="16"/>
      <c r="D18" s="16"/>
      <c r="F18" s="186" t="s">
        <v>222</v>
      </c>
      <c r="G18" s="186"/>
      <c r="H18" s="186"/>
      <c r="I18" s="147"/>
      <c r="J18" s="31" t="s">
        <v>180</v>
      </c>
      <c r="K18" s="157">
        <f>K16+K17</f>
        <v>-3625</v>
      </c>
    </row>
    <row r="19" spans="1:11" ht="18" customHeight="1">
      <c r="A19" s="16"/>
      <c r="B19" s="16"/>
      <c r="F19" s="16" t="s">
        <v>80</v>
      </c>
      <c r="G19" s="16"/>
      <c r="H19" s="154">
        <v>3320</v>
      </c>
      <c r="I19" s="147"/>
      <c r="K19" s="141"/>
    </row>
    <row r="20" spans="6:11" ht="18" customHeight="1">
      <c r="F20" s="16" t="s">
        <v>78</v>
      </c>
      <c r="G20" s="16"/>
      <c r="H20" s="150">
        <v>1515</v>
      </c>
      <c r="I20" s="147"/>
      <c r="J20" s="1" t="s">
        <v>179</v>
      </c>
      <c r="K20" s="137">
        <v>125</v>
      </c>
    </row>
    <row r="21" spans="1:11" ht="18" customHeight="1">
      <c r="A21" s="12" t="s">
        <v>221</v>
      </c>
      <c r="B21" s="16"/>
      <c r="C21" s="16"/>
      <c r="D21" s="16"/>
      <c r="E21" s="16"/>
      <c r="F21" s="16" t="s">
        <v>45</v>
      </c>
      <c r="G21" s="16"/>
      <c r="H21" s="150">
        <v>165</v>
      </c>
      <c r="I21" s="147"/>
      <c r="J21" s="1" t="s">
        <v>178</v>
      </c>
      <c r="K21" s="150">
        <v>500</v>
      </c>
    </row>
    <row r="22" spans="1:11" ht="18" customHeight="1" thickBot="1">
      <c r="A22" s="156" t="s">
        <v>220</v>
      </c>
      <c r="B22" s="27"/>
      <c r="C22" s="27"/>
      <c r="D22" s="27"/>
      <c r="E22" s="16"/>
      <c r="F22" s="16" t="s">
        <v>69</v>
      </c>
      <c r="G22" s="16"/>
      <c r="H22" s="139">
        <v>3125</v>
      </c>
      <c r="I22" s="147"/>
      <c r="J22" s="1" t="s">
        <v>177</v>
      </c>
      <c r="K22" s="141">
        <v>175</v>
      </c>
    </row>
    <row r="23" spans="1:11" ht="18" customHeight="1">
      <c r="A23" s="16"/>
      <c r="B23" s="11" t="s">
        <v>219</v>
      </c>
      <c r="C23" s="11"/>
      <c r="D23" s="11" t="s">
        <v>218</v>
      </c>
      <c r="E23" s="16"/>
      <c r="F23" s="78" t="s">
        <v>217</v>
      </c>
      <c r="G23" s="78"/>
      <c r="H23" s="154">
        <f>H19+H20+H21+H22</f>
        <v>8125</v>
      </c>
      <c r="I23" s="147"/>
      <c r="J23" s="1" t="s">
        <v>176</v>
      </c>
      <c r="K23" s="139">
        <v>-750</v>
      </c>
    </row>
    <row r="24" spans="1:11" ht="18" customHeight="1">
      <c r="A24" s="76"/>
      <c r="B24" s="155" t="s">
        <v>216</v>
      </c>
      <c r="C24" s="155"/>
      <c r="D24" s="155" t="s">
        <v>215</v>
      </c>
      <c r="E24" s="16"/>
      <c r="F24" s="16" t="s">
        <v>214</v>
      </c>
      <c r="G24" s="16"/>
      <c r="H24" s="139">
        <v>4250</v>
      </c>
      <c r="I24" s="16"/>
      <c r="J24" s="31" t="s">
        <v>174</v>
      </c>
      <c r="K24" s="139">
        <v>50</v>
      </c>
    </row>
    <row r="25" spans="1:11" ht="18" customHeight="1">
      <c r="A25" s="16" t="s">
        <v>213</v>
      </c>
      <c r="B25" s="146">
        <v>7950</v>
      </c>
      <c r="C25" s="146"/>
      <c r="D25" s="146">
        <v>13108</v>
      </c>
      <c r="E25" s="16"/>
      <c r="F25" s="16" t="s">
        <v>322</v>
      </c>
      <c r="G25" s="16"/>
      <c r="H25" s="152">
        <f>H23+H24</f>
        <v>12375</v>
      </c>
      <c r="K25" s="141"/>
    </row>
    <row r="26" spans="1:11" ht="18" customHeight="1">
      <c r="A26" s="16" t="s">
        <v>321</v>
      </c>
      <c r="B26" s="146"/>
      <c r="C26" s="146"/>
      <c r="D26" s="150">
        <f>B16</f>
        <v>2642</v>
      </c>
      <c r="E26" s="16"/>
      <c r="F26" s="16" t="s">
        <v>112</v>
      </c>
      <c r="G26" s="154">
        <v>8125</v>
      </c>
      <c r="I26" s="147"/>
      <c r="J26" s="1" t="s">
        <v>172</v>
      </c>
      <c r="K26" s="154">
        <v>-470</v>
      </c>
    </row>
    <row r="27" spans="1:11" ht="18" customHeight="1">
      <c r="A27" s="16" t="s">
        <v>320</v>
      </c>
      <c r="B27" s="146">
        <v>175</v>
      </c>
      <c r="C27" s="146"/>
      <c r="D27" s="146"/>
      <c r="E27" s="16"/>
      <c r="F27" s="16" t="s">
        <v>62</v>
      </c>
      <c r="G27" s="139">
        <v>15000</v>
      </c>
      <c r="H27" s="16"/>
      <c r="I27" s="147"/>
      <c r="J27" s="16" t="s">
        <v>319</v>
      </c>
      <c r="K27" s="139">
        <v>3735</v>
      </c>
    </row>
    <row r="28" spans="1:14" ht="18" customHeight="1">
      <c r="A28" s="16" t="s">
        <v>318</v>
      </c>
      <c r="B28" s="153"/>
      <c r="C28" s="146"/>
      <c r="D28" s="153">
        <v>-750</v>
      </c>
      <c r="E28" s="16"/>
      <c r="F28" s="16" t="s">
        <v>317</v>
      </c>
      <c r="G28" s="16"/>
      <c r="H28" s="152">
        <f>G26+G27</f>
        <v>23125</v>
      </c>
      <c r="I28" s="147"/>
      <c r="J28" s="16" t="s">
        <v>316</v>
      </c>
      <c r="K28" s="150">
        <f>K26+K27</f>
        <v>3265</v>
      </c>
      <c r="L28" s="147"/>
      <c r="M28" s="58"/>
      <c r="N28" s="147"/>
    </row>
    <row r="29" spans="1:14" ht="18" customHeight="1" thickBot="1">
      <c r="A29" s="16" t="s">
        <v>315</v>
      </c>
      <c r="B29" s="151">
        <f>B25+B27</f>
        <v>8125</v>
      </c>
      <c r="C29" s="146"/>
      <c r="D29" s="151">
        <f>D25+D26+D28</f>
        <v>15000</v>
      </c>
      <c r="E29" s="16"/>
      <c r="F29" s="16"/>
      <c r="G29" s="16"/>
      <c r="H29" s="150"/>
      <c r="I29" s="147"/>
      <c r="J29" s="16"/>
      <c r="K29" s="150"/>
      <c r="L29" s="147"/>
      <c r="N29" s="146"/>
    </row>
    <row r="30" spans="1:14" ht="18" customHeight="1" thickBot="1" thickTop="1">
      <c r="A30" s="16"/>
      <c r="B30" s="16"/>
      <c r="C30" s="16"/>
      <c r="D30" s="16"/>
      <c r="F30" s="16" t="s">
        <v>314</v>
      </c>
      <c r="G30" s="16"/>
      <c r="H30" s="149">
        <f>H25+H28</f>
        <v>35500</v>
      </c>
      <c r="I30" s="147"/>
      <c r="K30" s="141"/>
      <c r="L30" s="147"/>
      <c r="N30" s="147"/>
    </row>
    <row r="31" spans="1:14" ht="18" customHeight="1" thickBot="1" thickTop="1">
      <c r="A31" s="27"/>
      <c r="B31" s="27"/>
      <c r="C31" s="27"/>
      <c r="D31" s="27"/>
      <c r="E31" s="27"/>
      <c r="F31" s="27"/>
      <c r="G31" s="27"/>
      <c r="H31" s="27"/>
      <c r="I31" s="148"/>
      <c r="J31" s="148"/>
      <c r="K31" s="27"/>
      <c r="N31" s="147"/>
    </row>
    <row r="32" spans="1:13" ht="18" customHeight="1">
      <c r="A32" s="58"/>
      <c r="B32" s="58"/>
      <c r="C32" s="58"/>
      <c r="F32" s="16"/>
      <c r="G32" s="16"/>
      <c r="H32" s="146"/>
      <c r="I32" s="147"/>
      <c r="L32" s="16"/>
      <c r="M32" s="147"/>
    </row>
    <row r="33" spans="9:11" ht="18" customHeight="1">
      <c r="I33" s="147"/>
      <c r="K33" s="147"/>
    </row>
    <row r="34" spans="9:11" ht="18" customHeight="1">
      <c r="I34" s="147"/>
      <c r="K34" s="147"/>
    </row>
    <row r="35" ht="18" customHeight="1">
      <c r="I35" s="147"/>
    </row>
    <row r="36" spans="9:14" ht="12" customHeight="1">
      <c r="I36" s="147"/>
      <c r="M36" s="58"/>
      <c r="N36" s="147"/>
    </row>
    <row r="37" spans="9:14" ht="12" customHeight="1">
      <c r="I37" s="147"/>
      <c r="J37" s="58"/>
      <c r="N37" s="147"/>
    </row>
    <row r="38" spans="9:14" ht="12" customHeight="1">
      <c r="I38" s="147"/>
      <c r="N38" s="147"/>
    </row>
    <row r="39" spans="9:14" ht="12" customHeight="1">
      <c r="I39" s="147"/>
      <c r="N39" s="147"/>
    </row>
    <row r="40" spans="9:14" ht="12" customHeight="1">
      <c r="I40" s="147"/>
      <c r="N40" s="147"/>
    </row>
    <row r="41" spans="9:14" ht="12" customHeight="1">
      <c r="I41" s="147"/>
      <c r="N41" s="147"/>
    </row>
    <row r="42" spans="9:14" ht="12" customHeight="1">
      <c r="I42" s="147"/>
      <c r="N42" s="147"/>
    </row>
    <row r="43" spans="9:14" ht="12" customHeight="1">
      <c r="I43" s="147"/>
      <c r="N43" s="147"/>
    </row>
    <row r="44" ht="12" customHeight="1">
      <c r="N44" s="147"/>
    </row>
    <row r="45" ht="12" customHeight="1">
      <c r="I45" s="58"/>
    </row>
    <row r="46" ht="12" customHeight="1">
      <c r="O46" s="147"/>
    </row>
    <row r="47" ht="12" customHeight="1">
      <c r="O47" s="146"/>
    </row>
    <row r="48" ht="12" customHeight="1"/>
    <row r="49" ht="12" customHeight="1">
      <c r="O49" s="146"/>
    </row>
    <row r="50" ht="12" customHeight="1">
      <c r="E50" s="58"/>
    </row>
    <row r="51" ht="12" customHeight="1">
      <c r="O51" s="58"/>
    </row>
    <row r="52" ht="10.5" customHeight="1"/>
    <row r="53" ht="10.5" customHeight="1"/>
  </sheetData>
  <mergeCells count="3">
    <mergeCell ref="A5:B5"/>
    <mergeCell ref="F6:H6"/>
    <mergeCell ref="F18:H18"/>
  </mergeCells>
  <printOptions horizontalCentered="1" verticalCentered="1"/>
  <pageMargins left="0.5" right="0.5" top="0.5" bottom="0.5" header="0.5" footer="0.5"/>
  <pageSetup fitToHeight="1" fitToWidth="1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showGridLines="0" zoomScale="125" zoomScaleNormal="125" workbookViewId="0" topLeftCell="A1">
      <selection activeCell="C24" sqref="C24"/>
    </sheetView>
  </sheetViews>
  <sheetFormatPr defaultColWidth="11.00390625" defaultRowHeight="12.75"/>
  <cols>
    <col min="1" max="1" width="36.75390625" style="0" customWidth="1"/>
    <col min="2" max="2" width="9.75390625" style="38" customWidth="1"/>
  </cols>
  <sheetData>
    <row r="1" ht="13.5">
      <c r="A1" s="31" t="s">
        <v>292</v>
      </c>
    </row>
    <row r="2" spans="1:2" ht="13.5">
      <c r="A2" s="44" t="s">
        <v>291</v>
      </c>
      <c r="B2" s="59"/>
    </row>
    <row r="3" spans="1:2" ht="15" thickBot="1">
      <c r="A3" s="57" t="s">
        <v>290</v>
      </c>
      <c r="B3" s="46"/>
    </row>
    <row r="4" spans="1:2" s="47" customFormat="1" ht="18" customHeight="1">
      <c r="A4" s="49" t="s">
        <v>48</v>
      </c>
      <c r="B4" s="136">
        <v>52000</v>
      </c>
    </row>
    <row r="5" spans="1:2" s="47" customFormat="1" ht="18" customHeight="1">
      <c r="A5" s="49" t="s">
        <v>156</v>
      </c>
      <c r="B5" s="138">
        <v>-33800</v>
      </c>
    </row>
    <row r="6" spans="1:2" s="47" customFormat="1" ht="18" customHeight="1">
      <c r="A6" s="49" t="s">
        <v>154</v>
      </c>
      <c r="B6" s="136">
        <f>B4+B5</f>
        <v>18200</v>
      </c>
    </row>
    <row r="7" spans="1:2" s="47" customFormat="1" ht="18" customHeight="1">
      <c r="A7" s="49" t="s">
        <v>152</v>
      </c>
      <c r="B7" s="142">
        <v>-12480</v>
      </c>
    </row>
    <row r="8" spans="1:2" s="47" customFormat="1" ht="18" customHeight="1">
      <c r="A8" s="49" t="s">
        <v>150</v>
      </c>
      <c r="B8" s="138">
        <v>-785</v>
      </c>
    </row>
    <row r="9" spans="1:2" s="47" customFormat="1" ht="18" customHeight="1">
      <c r="A9" s="49" t="s">
        <v>289</v>
      </c>
      <c r="B9" s="136">
        <f>B6+B7+B8</f>
        <v>4935</v>
      </c>
    </row>
    <row r="10" spans="1:2" s="47" customFormat="1" ht="18" customHeight="1">
      <c r="A10" s="49" t="s">
        <v>3</v>
      </c>
      <c r="B10" s="138">
        <v>-545</v>
      </c>
    </row>
    <row r="11" spans="1:2" s="47" customFormat="1" ht="18" customHeight="1">
      <c r="A11" s="49" t="s">
        <v>1</v>
      </c>
      <c r="B11" s="136">
        <f>B9+B10</f>
        <v>4390</v>
      </c>
    </row>
    <row r="12" spans="1:2" s="47" customFormat="1" ht="18" customHeight="1">
      <c r="A12" s="49" t="s">
        <v>102</v>
      </c>
      <c r="B12" s="138">
        <v>-1748</v>
      </c>
    </row>
    <row r="13" spans="1:2" s="47" customFormat="1" ht="19.5" customHeight="1" thickBot="1">
      <c r="A13" s="49" t="s">
        <v>100</v>
      </c>
      <c r="B13" s="164">
        <f>B11+B12</f>
        <v>2642</v>
      </c>
    </row>
    <row r="14" spans="1:2" ht="15.75" thickBot="1" thickTop="1">
      <c r="A14" s="27"/>
      <c r="B14" s="46"/>
    </row>
    <row r="15" spans="1:2" ht="18" customHeight="1">
      <c r="A15" s="1"/>
      <c r="B15" s="26"/>
    </row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</sheetData>
  <printOptions horizontalCentered="1" verticalCentered="1"/>
  <pageMargins left="0.75" right="0.75" top="1" bottom="1" header="0.5" footer="0.5"/>
  <pageSetup fitToHeight="1" fitToWidth="1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18"/>
  <sheetViews>
    <sheetView showGridLines="0" zoomScale="125" zoomScaleNormal="125" workbookViewId="0" topLeftCell="A1">
      <selection activeCell="D23" sqref="D23"/>
    </sheetView>
  </sheetViews>
  <sheetFormatPr defaultColWidth="11.00390625" defaultRowHeight="12.75"/>
  <cols>
    <col min="1" max="1" width="36.75390625" style="0" customWidth="1"/>
    <col min="2" max="2" width="9.75390625" style="38" customWidth="1"/>
    <col min="3" max="3" width="4.625" style="0" customWidth="1"/>
  </cols>
  <sheetData>
    <row r="1" ht="13.5">
      <c r="A1" s="31" t="s">
        <v>300</v>
      </c>
    </row>
    <row r="2" spans="1:2" ht="13.5">
      <c r="A2" s="44" t="s">
        <v>299</v>
      </c>
      <c r="B2" s="59"/>
    </row>
    <row r="3" spans="1:2" ht="15" thickBot="1">
      <c r="A3" s="57" t="s">
        <v>298</v>
      </c>
      <c r="B3" s="46"/>
    </row>
    <row r="4" spans="1:2" s="47" customFormat="1" ht="19.5" customHeight="1">
      <c r="A4" s="49" t="s">
        <v>48</v>
      </c>
      <c r="B4" s="136">
        <v>52000</v>
      </c>
    </row>
    <row r="5" spans="1:2" s="47" customFormat="1" ht="19.5" customHeight="1">
      <c r="A5" s="49" t="s">
        <v>156</v>
      </c>
      <c r="B5" s="138">
        <v>-33800</v>
      </c>
    </row>
    <row r="6" spans="1:2" s="47" customFormat="1" ht="19.5" customHeight="1">
      <c r="A6" s="49" t="s">
        <v>154</v>
      </c>
      <c r="B6" s="136">
        <f>B4+B5</f>
        <v>18200</v>
      </c>
    </row>
    <row r="7" spans="1:2" s="47" customFormat="1" ht="19.5" customHeight="1">
      <c r="A7" s="49" t="s">
        <v>297</v>
      </c>
      <c r="B7" s="142">
        <f>-B4*0.085</f>
        <v>-4420</v>
      </c>
    </row>
    <row r="8" spans="1:2" s="47" customFormat="1" ht="19.5" customHeight="1">
      <c r="A8" s="49" t="s">
        <v>296</v>
      </c>
      <c r="B8" s="138">
        <v>-3120</v>
      </c>
    </row>
    <row r="9" spans="1:2" s="47" customFormat="1" ht="19.5" customHeight="1">
      <c r="A9" s="49" t="s">
        <v>295</v>
      </c>
      <c r="B9" s="136">
        <f>B6+B7+B8</f>
        <v>10660</v>
      </c>
    </row>
    <row r="10" spans="1:2" s="47" customFormat="1" ht="19.5" customHeight="1">
      <c r="A10" s="49" t="s">
        <v>294</v>
      </c>
      <c r="B10" s="142">
        <v>-4940</v>
      </c>
    </row>
    <row r="11" spans="1:2" s="47" customFormat="1" ht="19.5" customHeight="1">
      <c r="A11" s="49" t="s">
        <v>293</v>
      </c>
      <c r="B11" s="138">
        <v>-785</v>
      </c>
    </row>
    <row r="12" spans="1:2" s="47" customFormat="1" ht="19.5" customHeight="1">
      <c r="A12" s="49" t="s">
        <v>289</v>
      </c>
      <c r="B12" s="136">
        <f>B9+B10+B11</f>
        <v>4935</v>
      </c>
    </row>
    <row r="13" spans="1:2" s="47" customFormat="1" ht="19.5" customHeight="1">
      <c r="A13" s="49" t="s">
        <v>3</v>
      </c>
      <c r="B13" s="138">
        <v>-545</v>
      </c>
    </row>
    <row r="14" spans="1:2" ht="19.5" customHeight="1">
      <c r="A14" s="49" t="s">
        <v>1</v>
      </c>
      <c r="B14" s="136">
        <f>B12+B13</f>
        <v>4390</v>
      </c>
    </row>
    <row r="15" spans="1:2" ht="19.5" customHeight="1">
      <c r="A15" s="49" t="s">
        <v>102</v>
      </c>
      <c r="B15" s="138">
        <v>-1748</v>
      </c>
    </row>
    <row r="16" spans="1:2" ht="19.5" customHeight="1" thickBot="1">
      <c r="A16" s="49" t="s">
        <v>100</v>
      </c>
      <c r="B16" s="164">
        <f>B14+B15</f>
        <v>2642</v>
      </c>
    </row>
    <row r="17" spans="1:2" ht="18" customHeight="1" thickBot="1" thickTop="1">
      <c r="A17" s="27"/>
      <c r="B17" s="46"/>
    </row>
    <row r="18" spans="1:2" ht="18" customHeight="1">
      <c r="A18" s="1"/>
      <c r="B18" s="26"/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</sheetData>
  <printOptions horizontalCentered="1" verticalCentered="1"/>
  <pageMargins left="0.75" right="0.75" top="1" bottom="1" header="0.5" footer="0.5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GridLines="0" zoomScale="125" zoomScaleNormal="125" workbookViewId="0" topLeftCell="A1">
      <selection activeCell="A3" sqref="A3"/>
    </sheetView>
  </sheetViews>
  <sheetFormatPr defaultColWidth="11.00390625" defaultRowHeight="12.75"/>
  <cols>
    <col min="1" max="1" width="30.75390625" style="0" customWidth="1"/>
    <col min="2" max="2" width="9.75390625" style="38" customWidth="1"/>
    <col min="3" max="3" width="2.75390625" style="0" customWidth="1"/>
    <col min="4" max="4" width="9.75390625" style="0" customWidth="1"/>
    <col min="5" max="5" width="2.75390625" style="0" customWidth="1"/>
    <col min="6" max="6" width="9.00390625" style="0" customWidth="1"/>
    <col min="7" max="7" width="2.75390625" style="0" customWidth="1"/>
    <col min="8" max="8" width="7.375" style="0" customWidth="1"/>
    <col min="9" max="9" width="3.625" style="0" customWidth="1"/>
    <col min="10" max="10" width="9.75390625" style="0" customWidth="1"/>
    <col min="11" max="11" width="2.75390625" style="0" customWidth="1"/>
    <col min="12" max="12" width="9.00390625" style="0" customWidth="1"/>
    <col min="13" max="13" width="3.75390625" style="0" customWidth="1"/>
    <col min="14" max="14" width="7.25390625" style="0" customWidth="1"/>
  </cols>
  <sheetData>
    <row r="1" ht="13.5">
      <c r="A1" s="31" t="s">
        <v>274</v>
      </c>
    </row>
    <row r="2" spans="1:2" ht="13.5">
      <c r="A2" s="44" t="s">
        <v>273</v>
      </c>
      <c r="B2" s="59"/>
    </row>
    <row r="3" spans="1:14" ht="15" thickBot="1">
      <c r="A3" s="57" t="s">
        <v>290</v>
      </c>
      <c r="B3" s="46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24.75" customHeight="1">
      <c r="A4" s="145"/>
      <c r="B4" s="181"/>
      <c r="C4" s="54"/>
      <c r="D4" s="180" t="s">
        <v>272</v>
      </c>
      <c r="E4" s="87"/>
      <c r="F4" s="87"/>
      <c r="G4" s="87"/>
      <c r="H4" s="87"/>
      <c r="J4" s="179" t="s">
        <v>271</v>
      </c>
      <c r="K4" s="178"/>
      <c r="L4" s="178"/>
      <c r="M4" s="178"/>
      <c r="N4" s="178"/>
    </row>
    <row r="5" spans="1:14" ht="19.5" customHeight="1">
      <c r="A5" s="145"/>
      <c r="B5" s="11" t="s">
        <v>270</v>
      </c>
      <c r="C5" s="177"/>
      <c r="D5" s="11" t="s">
        <v>311</v>
      </c>
      <c r="E5" s="11"/>
      <c r="F5" s="187" t="s">
        <v>310</v>
      </c>
      <c r="G5" s="187"/>
      <c r="H5" s="187"/>
      <c r="J5" s="11" t="s">
        <v>311</v>
      </c>
      <c r="K5" s="11"/>
      <c r="L5" s="187" t="s">
        <v>310</v>
      </c>
      <c r="M5" s="187"/>
      <c r="N5" s="187"/>
    </row>
    <row r="6" spans="1:14" ht="13.5">
      <c r="A6" s="145"/>
      <c r="B6" s="155" t="s">
        <v>309</v>
      </c>
      <c r="C6" s="177"/>
      <c r="D6" s="155" t="s">
        <v>308</v>
      </c>
      <c r="E6" s="11"/>
      <c r="F6" s="155" t="s">
        <v>307</v>
      </c>
      <c r="G6" s="176"/>
      <c r="H6" s="155" t="s">
        <v>306</v>
      </c>
      <c r="J6" s="155" t="s">
        <v>308</v>
      </c>
      <c r="K6" s="11"/>
      <c r="L6" s="155" t="s">
        <v>307</v>
      </c>
      <c r="M6" s="176"/>
      <c r="N6" s="155" t="s">
        <v>306</v>
      </c>
    </row>
    <row r="7" spans="1:14" s="47" customFormat="1" ht="19.5" customHeight="1">
      <c r="A7" s="49" t="s">
        <v>48</v>
      </c>
      <c r="B7" s="136">
        <v>52000</v>
      </c>
      <c r="D7" s="136">
        <f>B7*1.05</f>
        <v>54600</v>
      </c>
      <c r="E7" s="136"/>
      <c r="F7" s="168">
        <f>D7-B7</f>
        <v>2600</v>
      </c>
      <c r="H7" s="170">
        <f>F7/B7</f>
        <v>0.05</v>
      </c>
      <c r="J7" s="169">
        <f>B7*1.05</f>
        <v>54600</v>
      </c>
      <c r="K7" s="169"/>
      <c r="L7" s="169">
        <f>J7-B7</f>
        <v>2600</v>
      </c>
      <c r="M7" s="167"/>
      <c r="N7" s="166">
        <f aca="true" t="shared" si="0" ref="N7:N12">L7/B7</f>
        <v>0.05</v>
      </c>
    </row>
    <row r="8" spans="1:14" s="47" customFormat="1" ht="19.5" customHeight="1">
      <c r="A8" s="49" t="s">
        <v>156</v>
      </c>
      <c r="B8" s="138">
        <v>-33800</v>
      </c>
      <c r="D8" s="138">
        <v>-33800</v>
      </c>
      <c r="E8" s="142"/>
      <c r="F8" s="173"/>
      <c r="H8" s="170"/>
      <c r="J8" s="138">
        <f>B8*1.05</f>
        <v>-35490</v>
      </c>
      <c r="K8" s="169"/>
      <c r="L8" s="175">
        <f>J8-B8</f>
        <v>-1690</v>
      </c>
      <c r="M8" s="167"/>
      <c r="N8" s="166">
        <f t="shared" si="0"/>
        <v>0.05</v>
      </c>
    </row>
    <row r="9" spans="1:14" s="47" customFormat="1" ht="19.5" customHeight="1">
      <c r="A9" s="49" t="s">
        <v>154</v>
      </c>
      <c r="B9" s="136">
        <f>B7+B8</f>
        <v>18200</v>
      </c>
      <c r="D9" s="136">
        <f>D7+D8</f>
        <v>20800</v>
      </c>
      <c r="E9" s="136"/>
      <c r="F9" s="168">
        <f>D9-B9</f>
        <v>2600</v>
      </c>
      <c r="H9" s="170">
        <f>F9/B9</f>
        <v>0.14285714285714285</v>
      </c>
      <c r="J9" s="169">
        <f>J7+J8</f>
        <v>19110</v>
      </c>
      <c r="K9" s="169"/>
      <c r="L9" s="169">
        <f>J9-B9</f>
        <v>910</v>
      </c>
      <c r="M9" s="167"/>
      <c r="N9" s="166">
        <f t="shared" si="0"/>
        <v>0.05</v>
      </c>
    </row>
    <row r="10" spans="1:14" s="47" customFormat="1" ht="19.5" customHeight="1">
      <c r="A10" s="49" t="s">
        <v>297</v>
      </c>
      <c r="B10" s="142">
        <f>-B7*0.085</f>
        <v>-4420</v>
      </c>
      <c r="D10" s="142">
        <f>-D7*0.085</f>
        <v>-4641</v>
      </c>
      <c r="E10" s="142"/>
      <c r="F10" s="133">
        <f>D10-B10</f>
        <v>-221</v>
      </c>
      <c r="H10" s="170">
        <f>F10/B10</f>
        <v>0.05</v>
      </c>
      <c r="J10" s="142">
        <f>B10*1.05</f>
        <v>-4641</v>
      </c>
      <c r="K10" s="169"/>
      <c r="L10" s="133">
        <f>J10-B10</f>
        <v>-221</v>
      </c>
      <c r="M10" s="167"/>
      <c r="N10" s="166">
        <f t="shared" si="0"/>
        <v>0.05</v>
      </c>
    </row>
    <row r="11" spans="1:14" s="47" customFormat="1" ht="19.5" customHeight="1">
      <c r="A11" s="49" t="s">
        <v>305</v>
      </c>
      <c r="B11" s="138">
        <v>-3120</v>
      </c>
      <c r="D11" s="138">
        <v>-3120</v>
      </c>
      <c r="E11" s="142"/>
      <c r="F11" s="173"/>
      <c r="H11" s="172"/>
      <c r="J11" s="138">
        <f>B11*1.05</f>
        <v>-3276</v>
      </c>
      <c r="K11" s="169"/>
      <c r="L11" s="132">
        <f>J11-B11</f>
        <v>-156</v>
      </c>
      <c r="M11" s="167"/>
      <c r="N11" s="166">
        <f t="shared" si="0"/>
        <v>0.05</v>
      </c>
    </row>
    <row r="12" spans="1:14" s="47" customFormat="1" ht="19.5" customHeight="1">
      <c r="A12" s="49" t="s">
        <v>304</v>
      </c>
      <c r="B12" s="136">
        <f>B9+B10+B11</f>
        <v>10660</v>
      </c>
      <c r="D12" s="136">
        <f>D9+D10+D11</f>
        <v>13039</v>
      </c>
      <c r="E12" s="136"/>
      <c r="F12" s="168">
        <f>D12-B12</f>
        <v>2379</v>
      </c>
      <c r="H12" s="170">
        <f>F12/B12</f>
        <v>0.22317073170731708</v>
      </c>
      <c r="J12" s="169">
        <f>J9+J10+J11</f>
        <v>11193</v>
      </c>
      <c r="K12" s="169"/>
      <c r="L12" s="168">
        <f>L9+L10+L11</f>
        <v>533</v>
      </c>
      <c r="M12" s="167"/>
      <c r="N12" s="166">
        <f t="shared" si="0"/>
        <v>0.05</v>
      </c>
    </row>
    <row r="13" spans="1:14" s="47" customFormat="1" ht="19.5" customHeight="1">
      <c r="A13" s="49" t="s">
        <v>303</v>
      </c>
      <c r="B13" s="142">
        <v>-4940</v>
      </c>
      <c r="D13" s="142">
        <v>-4940</v>
      </c>
      <c r="E13" s="142"/>
      <c r="F13" s="174"/>
      <c r="H13" s="172"/>
      <c r="J13" s="142">
        <v>-4940</v>
      </c>
      <c r="K13" s="169"/>
      <c r="L13" s="169"/>
      <c r="M13" s="167"/>
      <c r="N13" s="166"/>
    </row>
    <row r="14" spans="1:14" s="47" customFormat="1" ht="19.5" customHeight="1">
      <c r="A14" s="49" t="s">
        <v>302</v>
      </c>
      <c r="B14" s="138">
        <v>-785</v>
      </c>
      <c r="D14" s="138">
        <v>-785</v>
      </c>
      <c r="E14" s="142"/>
      <c r="F14" s="173"/>
      <c r="H14" s="172"/>
      <c r="J14" s="138">
        <v>-785</v>
      </c>
      <c r="K14" s="169"/>
      <c r="L14" s="171"/>
      <c r="M14" s="167"/>
      <c r="N14" s="166"/>
    </row>
    <row r="15" spans="1:14" s="47" customFormat="1" ht="19.5" customHeight="1">
      <c r="A15" s="49" t="s">
        <v>301</v>
      </c>
      <c r="B15" s="136">
        <f>B12+B13+B14</f>
        <v>4935</v>
      </c>
      <c r="D15" s="136">
        <f>D12+D13+D14</f>
        <v>7314</v>
      </c>
      <c r="E15" s="136"/>
      <c r="F15" s="168">
        <f>D15-B15</f>
        <v>2379</v>
      </c>
      <c r="H15" s="170">
        <f>F15/B15</f>
        <v>0.48206686930091186</v>
      </c>
      <c r="J15" s="168">
        <f>J12+J13+J14</f>
        <v>5468</v>
      </c>
      <c r="K15" s="169"/>
      <c r="L15" s="168">
        <f>L12</f>
        <v>533</v>
      </c>
      <c r="M15" s="167"/>
      <c r="N15" s="166">
        <f>L15/B15</f>
        <v>0.10800405268490375</v>
      </c>
    </row>
    <row r="16" spans="1:14" ht="18" customHeight="1" thickBot="1">
      <c r="A16" s="27"/>
      <c r="B16" s="46"/>
      <c r="C16" s="39"/>
      <c r="D16" s="39"/>
      <c r="E16" s="39"/>
      <c r="F16" s="39"/>
      <c r="G16" s="39"/>
      <c r="H16" s="39"/>
      <c r="I16" s="39"/>
      <c r="J16" s="165"/>
      <c r="K16" s="165"/>
      <c r="L16" s="165"/>
      <c r="M16" s="39"/>
      <c r="N16" s="39"/>
    </row>
    <row r="17" spans="1:2" ht="18" customHeight="1">
      <c r="A17" s="1"/>
      <c r="B17" s="26"/>
    </row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mergeCells count="2">
    <mergeCell ref="F5:H5"/>
    <mergeCell ref="L5:N5"/>
  </mergeCells>
  <printOptions horizontalCentered="1" verticalCentered="1"/>
  <pageMargins left="0.75" right="0.75" top="1" bottom="1" header="0.5" footer="0.5"/>
  <pageSetup fitToHeight="1" fitToWidth="1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zoomScale="125" zoomScaleNormal="125" workbookViewId="0" topLeftCell="A1">
      <selection activeCell="C22" sqref="C22"/>
    </sheetView>
  </sheetViews>
  <sheetFormatPr defaultColWidth="11.00390625" defaultRowHeight="12.75"/>
  <cols>
    <col min="1" max="1" width="30.75390625" style="0" customWidth="1"/>
    <col min="2" max="2" width="9.75390625" style="38" customWidth="1"/>
    <col min="3" max="3" width="3.75390625" style="0" customWidth="1"/>
    <col min="4" max="4" width="10.00390625" style="0" customWidth="1"/>
    <col min="5" max="5" width="2.75390625" style="0" customWidth="1"/>
    <col min="6" max="6" width="9.75390625" style="0" customWidth="1"/>
    <col min="7" max="7" width="2.75390625" style="0" customWidth="1"/>
    <col min="8" max="8" width="7.375" style="0" customWidth="1"/>
    <col min="9" max="9" width="3.75390625" style="0" customWidth="1"/>
    <col min="10" max="10" width="10.00390625" style="0" customWidth="1"/>
    <col min="11" max="11" width="2.75390625" style="0" customWidth="1"/>
    <col min="13" max="13" width="2.75390625" style="0" customWidth="1"/>
    <col min="14" max="14" width="8.375" style="0" customWidth="1"/>
  </cols>
  <sheetData>
    <row r="1" ht="13.5">
      <c r="A1" s="31" t="s">
        <v>286</v>
      </c>
    </row>
    <row r="2" spans="1:2" ht="13.5">
      <c r="A2" s="44" t="s">
        <v>285</v>
      </c>
      <c r="B2" s="59"/>
    </row>
    <row r="3" spans="1:14" ht="15" thickBot="1">
      <c r="A3" s="57" t="s">
        <v>298</v>
      </c>
      <c r="B3" s="46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24.75" customHeight="1">
      <c r="A4" s="145"/>
      <c r="B4" s="181"/>
      <c r="C4" s="54"/>
      <c r="D4" s="180" t="s">
        <v>284</v>
      </c>
      <c r="E4" s="87"/>
      <c r="F4" s="87"/>
      <c r="G4" s="87"/>
      <c r="H4" s="87"/>
      <c r="J4" s="179" t="s">
        <v>283</v>
      </c>
      <c r="K4" s="178"/>
      <c r="L4" s="178"/>
      <c r="M4" s="178"/>
      <c r="N4" s="178"/>
    </row>
    <row r="5" spans="1:14" ht="19.5" customHeight="1">
      <c r="A5" s="145"/>
      <c r="B5" s="11" t="s">
        <v>282</v>
      </c>
      <c r="C5" s="177"/>
      <c r="D5" s="11" t="s">
        <v>281</v>
      </c>
      <c r="E5" s="11"/>
      <c r="F5" s="187" t="s">
        <v>82</v>
      </c>
      <c r="G5" s="187"/>
      <c r="H5" s="187"/>
      <c r="J5" s="11" t="s">
        <v>281</v>
      </c>
      <c r="K5" s="11"/>
      <c r="L5" s="187" t="s">
        <v>82</v>
      </c>
      <c r="M5" s="187"/>
      <c r="N5" s="187"/>
    </row>
    <row r="6" spans="1:14" ht="13.5">
      <c r="A6" s="145"/>
      <c r="B6" s="155" t="s">
        <v>280</v>
      </c>
      <c r="C6" s="177"/>
      <c r="D6" s="155" t="s">
        <v>279</v>
      </c>
      <c r="E6" s="11"/>
      <c r="F6" s="155" t="s">
        <v>278</v>
      </c>
      <c r="G6" s="176"/>
      <c r="H6" s="155" t="s">
        <v>277</v>
      </c>
      <c r="J6" s="155" t="s">
        <v>279</v>
      </c>
      <c r="K6" s="11"/>
      <c r="L6" s="155" t="s">
        <v>278</v>
      </c>
      <c r="M6" s="176"/>
      <c r="N6" s="155" t="s">
        <v>277</v>
      </c>
    </row>
    <row r="7" spans="1:14" s="47" customFormat="1" ht="19.5" customHeight="1">
      <c r="A7" s="49" t="s">
        <v>48</v>
      </c>
      <c r="B7" s="136">
        <v>52000</v>
      </c>
      <c r="D7" s="136">
        <f>B7*0.89629</f>
        <v>46607.08</v>
      </c>
      <c r="E7" s="136"/>
      <c r="F7" s="168">
        <f>D7-B7</f>
        <v>-5392.919999999998</v>
      </c>
      <c r="H7" s="170">
        <f>F7/B7</f>
        <v>-0.10370999999999997</v>
      </c>
      <c r="J7" s="136">
        <f>B7*J19</f>
        <v>27929.2</v>
      </c>
      <c r="K7" s="169"/>
      <c r="L7" s="169">
        <f>J7-B7</f>
        <v>-24070.8</v>
      </c>
      <c r="M7" s="167"/>
      <c r="N7" s="166">
        <f aca="true" t="shared" si="0" ref="N7:N12">L7/B7</f>
        <v>-0.4629</v>
      </c>
    </row>
    <row r="8" spans="1:14" s="47" customFormat="1" ht="19.5" customHeight="1">
      <c r="A8" s="49" t="s">
        <v>156</v>
      </c>
      <c r="B8" s="138">
        <v>-33800</v>
      </c>
      <c r="D8" s="138">
        <v>-33800</v>
      </c>
      <c r="E8" s="142"/>
      <c r="F8" s="173"/>
      <c r="H8" s="170"/>
      <c r="J8" s="138">
        <f>B8*J19</f>
        <v>-18153.98</v>
      </c>
      <c r="K8" s="169"/>
      <c r="L8" s="175">
        <f>J8-B8</f>
        <v>15646.02</v>
      </c>
      <c r="M8" s="167"/>
      <c r="N8" s="166">
        <f t="shared" si="0"/>
        <v>-0.46290000000000003</v>
      </c>
    </row>
    <row r="9" spans="1:14" s="47" customFormat="1" ht="19.5" customHeight="1">
      <c r="A9" s="49" t="s">
        <v>154</v>
      </c>
      <c r="B9" s="136">
        <f>B7+B8</f>
        <v>18200</v>
      </c>
      <c r="D9" s="136">
        <f>D7+D8</f>
        <v>12807.080000000002</v>
      </c>
      <c r="E9" s="136"/>
      <c r="F9" s="168">
        <f>D9-B9</f>
        <v>-5392.919999999998</v>
      </c>
      <c r="H9" s="170">
        <f>F9/B9</f>
        <v>-0.29631428571428564</v>
      </c>
      <c r="J9" s="182">
        <f>J7+J8</f>
        <v>9775.220000000001</v>
      </c>
      <c r="K9" s="169"/>
      <c r="L9" s="169">
        <f>J9-B9</f>
        <v>-8424.779999999999</v>
      </c>
      <c r="M9" s="167"/>
      <c r="N9" s="166">
        <f t="shared" si="0"/>
        <v>-0.4628999999999999</v>
      </c>
    </row>
    <row r="10" spans="1:14" s="47" customFormat="1" ht="19.5" customHeight="1">
      <c r="A10" s="49" t="s">
        <v>276</v>
      </c>
      <c r="B10" s="142">
        <f>-B7*0.085</f>
        <v>-4420</v>
      </c>
      <c r="D10" s="142">
        <f>-D7*0.085</f>
        <v>-3961.6018000000004</v>
      </c>
      <c r="E10" s="142"/>
      <c r="F10" s="133">
        <f>D10-B10</f>
        <v>458.39819999999963</v>
      </c>
      <c r="H10" s="170">
        <f>F10/B10</f>
        <v>-0.10370999999999991</v>
      </c>
      <c r="J10" s="142">
        <f>-J7*0.085</f>
        <v>-2373.9820000000004</v>
      </c>
      <c r="K10" s="169"/>
      <c r="L10" s="183">
        <f>J10-B10</f>
        <v>2046.0179999999996</v>
      </c>
      <c r="M10" s="167"/>
      <c r="N10" s="166">
        <f t="shared" si="0"/>
        <v>-0.4628999999999999</v>
      </c>
    </row>
    <row r="11" spans="1:14" s="47" customFormat="1" ht="19.5" customHeight="1">
      <c r="A11" s="49" t="s">
        <v>296</v>
      </c>
      <c r="B11" s="138">
        <v>-3120</v>
      </c>
      <c r="D11" s="138">
        <v>-3120</v>
      </c>
      <c r="E11" s="142"/>
      <c r="F11" s="173"/>
      <c r="H11" s="172"/>
      <c r="J11" s="138">
        <f>B11*J19</f>
        <v>-1675.7520000000002</v>
      </c>
      <c r="K11" s="169"/>
      <c r="L11" s="175">
        <f>J11-B11</f>
        <v>1444.2479999999998</v>
      </c>
      <c r="M11" s="167"/>
      <c r="N11" s="166">
        <f t="shared" si="0"/>
        <v>-0.4628999999999999</v>
      </c>
    </row>
    <row r="12" spans="1:14" s="47" customFormat="1" ht="19.5" customHeight="1">
      <c r="A12" s="49" t="s">
        <v>295</v>
      </c>
      <c r="B12" s="136">
        <f>B9+B10+B11</f>
        <v>10660</v>
      </c>
      <c r="D12" s="136">
        <f>D9+D10+D11</f>
        <v>5725.478200000001</v>
      </c>
      <c r="E12" s="136"/>
      <c r="F12" s="168">
        <f>D12-B12</f>
        <v>-4934.521799999999</v>
      </c>
      <c r="H12" s="170">
        <f>F12/B12</f>
        <v>-0.46290073170731694</v>
      </c>
      <c r="J12" s="136">
        <f>J9+J10+J11</f>
        <v>5725.486000000001</v>
      </c>
      <c r="K12" s="169"/>
      <c r="L12" s="169">
        <f>L9+L10+L11</f>
        <v>-4934.513999999999</v>
      </c>
      <c r="M12" s="167"/>
      <c r="N12" s="166">
        <f t="shared" si="0"/>
        <v>-0.4628999999999999</v>
      </c>
    </row>
    <row r="13" spans="1:14" s="47" customFormat="1" ht="19.5" customHeight="1">
      <c r="A13" s="49" t="s">
        <v>294</v>
      </c>
      <c r="B13" s="142">
        <v>-4940</v>
      </c>
      <c r="D13" s="142">
        <v>-4940</v>
      </c>
      <c r="E13" s="142"/>
      <c r="F13" s="174"/>
      <c r="H13" s="172"/>
      <c r="J13" s="142">
        <v>-4940</v>
      </c>
      <c r="K13" s="169"/>
      <c r="L13" s="169"/>
      <c r="M13" s="167"/>
      <c r="N13" s="166"/>
    </row>
    <row r="14" spans="1:14" s="47" customFormat="1" ht="19.5" customHeight="1">
      <c r="A14" s="49" t="s">
        <v>293</v>
      </c>
      <c r="B14" s="138">
        <v>-785</v>
      </c>
      <c r="D14" s="138">
        <v>-785</v>
      </c>
      <c r="E14" s="142"/>
      <c r="F14" s="173"/>
      <c r="H14" s="172"/>
      <c r="J14" s="138">
        <v>-785</v>
      </c>
      <c r="K14" s="169"/>
      <c r="L14" s="171"/>
      <c r="M14" s="167"/>
      <c r="N14" s="166"/>
    </row>
    <row r="15" spans="1:14" s="47" customFormat="1" ht="19.5" customHeight="1">
      <c r="A15" s="49" t="s">
        <v>275</v>
      </c>
      <c r="B15" s="136">
        <f>B12+B13+B14</f>
        <v>4935</v>
      </c>
      <c r="D15" s="136">
        <f>D12+D13+D14</f>
        <v>0.4782000000013795</v>
      </c>
      <c r="E15" s="136"/>
      <c r="F15" s="168">
        <f>D15-B15</f>
        <v>-4934.521799999999</v>
      </c>
      <c r="H15" s="170">
        <f>F15/B15</f>
        <v>-0.9999031003039511</v>
      </c>
      <c r="J15" s="182">
        <f>J12+J13+J14</f>
        <v>0.4860000000007858</v>
      </c>
      <c r="K15" s="169"/>
      <c r="L15" s="169">
        <f>L12</f>
        <v>-4934.513999999999</v>
      </c>
      <c r="M15" s="167"/>
      <c r="N15" s="166">
        <f>L15/B15</f>
        <v>-0.9999015197568387</v>
      </c>
    </row>
    <row r="16" spans="1:14" ht="18" customHeight="1" thickBot="1">
      <c r="A16" s="27"/>
      <c r="B16" s="46"/>
      <c r="C16" s="39"/>
      <c r="D16" s="39"/>
      <c r="E16" s="39"/>
      <c r="F16" s="39"/>
      <c r="G16" s="39"/>
      <c r="H16" s="39"/>
      <c r="I16" s="39"/>
      <c r="J16" s="165"/>
      <c r="K16" s="165"/>
      <c r="L16" s="165"/>
      <c r="M16" s="39"/>
      <c r="N16" s="39"/>
    </row>
    <row r="17" spans="1:2" ht="18" customHeight="1">
      <c r="A17" s="1"/>
      <c r="B17" s="26"/>
    </row>
    <row r="18" ht="18" customHeight="1"/>
    <row r="19" ht="18" customHeight="1">
      <c r="J19">
        <v>0.5371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mergeCells count="2">
    <mergeCell ref="F5:H5"/>
    <mergeCell ref="L5:N5"/>
  </mergeCells>
  <printOptions horizontalCentered="1" verticalCentered="1"/>
  <pageMargins left="0.75" right="0.75" top="1" bottom="1" header="0.5" footer="0.5"/>
  <pageSetup fitToHeight="1" fitToWidth="1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zoomScale="125" zoomScaleNormal="125" workbookViewId="0" topLeftCell="A2">
      <selection activeCell="A22" sqref="A22"/>
    </sheetView>
  </sheetViews>
  <sheetFormatPr defaultColWidth="11.00390625" defaultRowHeight="12.75"/>
  <cols>
    <col min="1" max="1" width="36.75390625" style="0" customWidth="1"/>
    <col min="2" max="2" width="9.75390625" style="38" customWidth="1"/>
    <col min="4" max="4" width="37.625" style="0" customWidth="1"/>
    <col min="5" max="5" width="8.00390625" style="0" customWidth="1"/>
    <col min="6" max="6" width="2.625" style="0" customWidth="1"/>
    <col min="7" max="7" width="8.00390625" style="0" customWidth="1"/>
  </cols>
  <sheetData>
    <row r="1" spans="1:7" ht="13.5">
      <c r="A1" s="31" t="s">
        <v>53</v>
      </c>
      <c r="D1" s="31" t="s">
        <v>52</v>
      </c>
      <c r="E1" s="1"/>
      <c r="F1" s="1"/>
      <c r="G1" s="1"/>
    </row>
    <row r="2" spans="1:7" ht="13.5">
      <c r="A2" s="44" t="s">
        <v>51</v>
      </c>
      <c r="B2" s="59"/>
      <c r="D2" s="58" t="s">
        <v>50</v>
      </c>
      <c r="E2" s="16"/>
      <c r="F2" s="16"/>
      <c r="G2" s="16"/>
    </row>
    <row r="3" spans="1:7" ht="15" thickBot="1">
      <c r="A3" s="57" t="s">
        <v>49</v>
      </c>
      <c r="B3" s="46"/>
      <c r="D3" s="37" t="s">
        <v>25</v>
      </c>
      <c r="E3" s="27"/>
      <c r="F3" s="27"/>
      <c r="G3" s="27"/>
    </row>
    <row r="4" spans="1:7" s="47" customFormat="1" ht="18" customHeight="1">
      <c r="A4" s="49" t="s">
        <v>48</v>
      </c>
      <c r="B4" s="52">
        <v>52000</v>
      </c>
      <c r="D4" s="44" t="s">
        <v>47</v>
      </c>
      <c r="E4" s="42"/>
      <c r="F4"/>
      <c r="G4"/>
    </row>
    <row r="5" spans="1:7" s="47" customFormat="1" ht="18" customHeight="1">
      <c r="A5" s="49" t="s">
        <v>156</v>
      </c>
      <c r="B5" s="51">
        <v>-33800</v>
      </c>
      <c r="D5" s="55" t="s">
        <v>155</v>
      </c>
      <c r="E5" s="40">
        <v>2642</v>
      </c>
      <c r="F5"/>
      <c r="G5"/>
    </row>
    <row r="6" spans="1:7" s="47" customFormat="1" ht="18" customHeight="1">
      <c r="A6" s="49" t="s">
        <v>154</v>
      </c>
      <c r="B6" s="52">
        <f>B4+B5</f>
        <v>18200</v>
      </c>
      <c r="D6" s="55" t="s">
        <v>153</v>
      </c>
      <c r="E6" s="43">
        <v>-320</v>
      </c>
      <c r="F6"/>
      <c r="G6"/>
    </row>
    <row r="7" spans="1:7" s="47" customFormat="1" ht="18" customHeight="1">
      <c r="A7" s="49" t="s">
        <v>152</v>
      </c>
      <c r="B7" s="56">
        <v>-12480</v>
      </c>
      <c r="D7" s="55" t="s">
        <v>151</v>
      </c>
      <c r="E7" s="43">
        <v>-935</v>
      </c>
      <c r="F7" s="54"/>
      <c r="G7" s="54"/>
    </row>
    <row r="8" spans="1:7" s="47" customFormat="1" ht="18" customHeight="1">
      <c r="A8" s="49" t="s">
        <v>150</v>
      </c>
      <c r="B8" s="51">
        <v>-785</v>
      </c>
      <c r="D8" s="53" t="s">
        <v>6</v>
      </c>
      <c r="E8" s="43">
        <v>-275</v>
      </c>
      <c r="F8"/>
      <c r="G8"/>
    </row>
    <row r="9" spans="1:7" s="47" customFormat="1" ht="18" customHeight="1">
      <c r="A9" s="49" t="s">
        <v>5</v>
      </c>
      <c r="B9" s="52">
        <f>B6+B7+B8</f>
        <v>4935</v>
      </c>
      <c r="D9" s="1" t="s">
        <v>4</v>
      </c>
      <c r="E9" s="43">
        <v>785</v>
      </c>
      <c r="F9" s="1"/>
      <c r="G9"/>
    </row>
    <row r="10" spans="1:7" s="47" customFormat="1" ht="18" customHeight="1">
      <c r="A10" s="49" t="s">
        <v>3</v>
      </c>
      <c r="B10" s="51">
        <v>-545</v>
      </c>
      <c r="D10" s="1" t="s">
        <v>2</v>
      </c>
      <c r="E10" s="43">
        <v>645</v>
      </c>
      <c r="F10" s="1"/>
      <c r="G10"/>
    </row>
    <row r="11" spans="1:7" s="47" customFormat="1" ht="18" customHeight="1">
      <c r="A11" s="49" t="s">
        <v>1</v>
      </c>
      <c r="B11" s="52">
        <f>B9+B10</f>
        <v>4390</v>
      </c>
      <c r="D11" s="1" t="s">
        <v>0</v>
      </c>
      <c r="E11" s="43">
        <v>480</v>
      </c>
      <c r="F11" s="1"/>
      <c r="G11"/>
    </row>
    <row r="12" spans="1:7" s="47" customFormat="1" ht="18" customHeight="1">
      <c r="A12" s="49" t="s">
        <v>102</v>
      </c>
      <c r="B12" s="51">
        <v>-1748</v>
      </c>
      <c r="D12" s="1" t="s">
        <v>101</v>
      </c>
      <c r="E12" s="41">
        <v>83</v>
      </c>
      <c r="F12" s="1"/>
      <c r="G12" s="50">
        <v>3105</v>
      </c>
    </row>
    <row r="13" spans="1:7" s="47" customFormat="1" ht="19.5" customHeight="1" thickBot="1">
      <c r="A13" s="49" t="s">
        <v>100</v>
      </c>
      <c r="B13" s="48">
        <f>B11+B12</f>
        <v>2642</v>
      </c>
      <c r="D13" s="1"/>
      <c r="E13" s="42"/>
      <c r="F13" s="1"/>
      <c r="G13"/>
    </row>
    <row r="14" spans="1:6" ht="15.75" thickBot="1" thickTop="1">
      <c r="A14" s="27"/>
      <c r="B14" s="46"/>
      <c r="D14" s="44" t="s">
        <v>99</v>
      </c>
      <c r="E14" s="42"/>
      <c r="F14" s="1"/>
    </row>
    <row r="15" spans="1:6" ht="18" customHeight="1">
      <c r="A15" s="1"/>
      <c r="B15" s="26"/>
      <c r="D15" s="1" t="s">
        <v>98</v>
      </c>
      <c r="E15" s="40">
        <v>-3050</v>
      </c>
      <c r="F15" s="1"/>
    </row>
    <row r="16" spans="4:7" ht="18" customHeight="1">
      <c r="D16" s="1" t="s">
        <v>97</v>
      </c>
      <c r="E16" s="41">
        <v>-575</v>
      </c>
      <c r="F16" s="1"/>
      <c r="G16" s="45">
        <f>E15+E16</f>
        <v>-3625</v>
      </c>
    </row>
    <row r="17" spans="4:6" ht="18" customHeight="1">
      <c r="D17" s="1"/>
      <c r="E17" s="42"/>
      <c r="F17" s="1"/>
    </row>
    <row r="18" spans="4:6" ht="18" customHeight="1">
      <c r="D18" s="44" t="s">
        <v>96</v>
      </c>
      <c r="E18" s="42"/>
      <c r="F18" s="1"/>
    </row>
    <row r="19" spans="4:6" ht="18" customHeight="1">
      <c r="D19" s="1" t="s">
        <v>95</v>
      </c>
      <c r="E19" s="40">
        <v>125</v>
      </c>
      <c r="F19" s="1"/>
    </row>
    <row r="20" spans="4:6" ht="18" customHeight="1">
      <c r="D20" s="1" t="s">
        <v>94</v>
      </c>
      <c r="E20" s="43">
        <v>500</v>
      </c>
      <c r="F20" s="1"/>
    </row>
    <row r="21" spans="4:6" ht="18" customHeight="1">
      <c r="D21" s="1" t="s">
        <v>93</v>
      </c>
      <c r="E21" s="43">
        <v>175</v>
      </c>
      <c r="F21" s="1"/>
    </row>
    <row r="22" spans="4:7" ht="18" customHeight="1">
      <c r="D22" s="1" t="s">
        <v>92</v>
      </c>
      <c r="E22" s="41">
        <v>-750</v>
      </c>
      <c r="F22" s="1"/>
      <c r="G22" s="41">
        <v>50</v>
      </c>
    </row>
    <row r="23" spans="4:6" ht="18" customHeight="1">
      <c r="D23" s="1"/>
      <c r="E23" s="42"/>
      <c r="F23" s="1"/>
    </row>
    <row r="24" spans="4:7" ht="18" customHeight="1">
      <c r="D24" s="1" t="s">
        <v>91</v>
      </c>
      <c r="F24" s="1"/>
      <c r="G24" s="40">
        <f>G12+G16+G22</f>
        <v>-470</v>
      </c>
    </row>
    <row r="25" spans="4:7" ht="18" customHeight="1">
      <c r="D25" s="1" t="s">
        <v>89</v>
      </c>
      <c r="E25" s="42"/>
      <c r="F25" s="1"/>
      <c r="G25" s="41">
        <v>3735</v>
      </c>
    </row>
    <row r="26" spans="4:7" ht="18" customHeight="1">
      <c r="D26" s="1" t="s">
        <v>88</v>
      </c>
      <c r="F26" s="1"/>
      <c r="G26" s="40">
        <f>G24+G25</f>
        <v>3265</v>
      </c>
    </row>
    <row r="27" spans="4:7" ht="18" customHeight="1" thickBot="1">
      <c r="D27" s="39"/>
      <c r="E27" s="39"/>
      <c r="F27" s="27"/>
      <c r="G27" s="39"/>
    </row>
    <row r="28" ht="18" customHeight="1">
      <c r="F28" s="1"/>
    </row>
  </sheetData>
  <printOptions horizontalCentered="1" verticalCentered="1"/>
  <pageMargins left="0.75" right="0.75" top="1" bottom="1" header="0.5" footer="0.5"/>
  <pageSetup fitToHeight="1" fitToWidth="1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showGridLines="0" zoomScale="150" zoomScaleNormal="150" workbookViewId="0" topLeftCell="A1">
      <selection activeCell="A15" sqref="A15"/>
    </sheetView>
  </sheetViews>
  <sheetFormatPr defaultColWidth="11.00390625" defaultRowHeight="12.75"/>
  <cols>
    <col min="1" max="1" width="25.00390625" style="0" customWidth="1"/>
    <col min="2" max="2" width="8.875" style="38" customWidth="1"/>
  </cols>
  <sheetData>
    <row r="1" ht="15" customHeight="1">
      <c r="A1" s="31" t="s">
        <v>59</v>
      </c>
    </row>
    <row r="2" spans="1:2" ht="15" customHeight="1">
      <c r="A2" s="44" t="s">
        <v>58</v>
      </c>
      <c r="B2" s="59"/>
    </row>
    <row r="3" spans="1:2" ht="15" customHeight="1" thickBot="1">
      <c r="A3" s="57" t="s">
        <v>57</v>
      </c>
      <c r="B3" s="46"/>
    </row>
    <row r="4" spans="1:2" s="47" customFormat="1" ht="15" customHeight="1">
      <c r="A4" s="49" t="s">
        <v>48</v>
      </c>
      <c r="B4" s="61">
        <v>52000</v>
      </c>
    </row>
    <row r="5" spans="1:2" s="47" customFormat="1" ht="15" customHeight="1">
      <c r="A5" s="49" t="s">
        <v>156</v>
      </c>
      <c r="B5" s="61">
        <v>-33800</v>
      </c>
    </row>
    <row r="6" spans="1:2" s="47" customFormat="1" ht="15" customHeight="1">
      <c r="A6" s="49" t="s">
        <v>56</v>
      </c>
      <c r="B6" s="61"/>
    </row>
    <row r="7" spans="1:2" s="47" customFormat="1" ht="13.5">
      <c r="A7" s="49" t="s">
        <v>55</v>
      </c>
      <c r="B7" s="61">
        <v>-12480</v>
      </c>
    </row>
    <row r="8" spans="1:2" s="47" customFormat="1" ht="15" customHeight="1">
      <c r="A8" s="49" t="s">
        <v>150</v>
      </c>
      <c r="B8" s="61">
        <v>-785</v>
      </c>
    </row>
    <row r="9" spans="1:2" s="47" customFormat="1" ht="15" customHeight="1">
      <c r="A9" s="49" t="s">
        <v>3</v>
      </c>
      <c r="B9" s="61">
        <v>-545</v>
      </c>
    </row>
    <row r="10" spans="1:2" ht="15" customHeight="1">
      <c r="A10" s="49" t="s">
        <v>102</v>
      </c>
      <c r="B10" s="61">
        <v>-1748</v>
      </c>
    </row>
    <row r="11" spans="1:2" ht="15" customHeight="1" thickBot="1">
      <c r="A11" s="16" t="s">
        <v>54</v>
      </c>
      <c r="B11" s="60">
        <f>B4+B5+B7+B8+B9+B10</f>
        <v>2642</v>
      </c>
    </row>
    <row r="12" spans="1:2" ht="9.75" customHeight="1" thickBot="1" thickTop="1">
      <c r="A12" s="27"/>
      <c r="B12" s="46"/>
    </row>
  </sheetData>
  <printOptions horizontalCentered="1" verticalCentered="1"/>
  <pageMargins left="0.75" right="0.75" top="1" bottom="1" header="0.5" footer="0.5"/>
  <pageSetup fitToHeight="1" fitToWidth="1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showGridLines="0" tabSelected="1" workbookViewId="0" topLeftCell="A1">
      <selection activeCell="E2" sqref="E2"/>
    </sheetView>
  </sheetViews>
  <sheetFormatPr defaultColWidth="11.00390625" defaultRowHeight="18" customHeight="1"/>
  <cols>
    <col min="1" max="1" width="25.75390625" style="1" customWidth="1"/>
    <col min="2" max="2" width="8.375" style="1" customWidth="1"/>
    <col min="3" max="3" width="11.375" style="1" customWidth="1"/>
    <col min="4" max="4" width="8.375" style="1" customWidth="1"/>
    <col min="5" max="5" width="25.375" style="1" customWidth="1"/>
    <col min="6" max="6" width="10.125" style="1" customWidth="1"/>
    <col min="7" max="7" width="10.75390625" style="1" customWidth="1"/>
    <col min="8" max="8" width="31.625" style="1" customWidth="1"/>
    <col min="9" max="9" width="8.375" style="1" customWidth="1"/>
    <col min="10" max="16384" width="10.75390625" style="1" customWidth="1"/>
  </cols>
  <sheetData>
    <row r="1" ht="15" customHeight="1">
      <c r="A1" s="31" t="s">
        <v>138</v>
      </c>
    </row>
    <row r="2" spans="1:8" ht="15" customHeight="1">
      <c r="A2" s="58" t="s">
        <v>137</v>
      </c>
      <c r="B2" s="16"/>
      <c r="C2" s="16"/>
      <c r="D2" s="16"/>
      <c r="E2" s="16"/>
      <c r="F2" s="16"/>
      <c r="G2" s="16"/>
      <c r="H2" s="16"/>
    </row>
    <row r="3" spans="1:9" ht="13.5" thickBot="1">
      <c r="A3" s="37" t="s">
        <v>25</v>
      </c>
      <c r="B3" s="27"/>
      <c r="C3" s="27"/>
      <c r="D3" s="27"/>
      <c r="E3" s="27"/>
      <c r="F3" s="27"/>
      <c r="G3" s="27"/>
      <c r="H3" s="27"/>
      <c r="I3" s="27"/>
    </row>
    <row r="4" ht="6" customHeight="1"/>
    <row r="5" spans="4:7" ht="18" customHeight="1">
      <c r="D5" s="81" t="s">
        <v>136</v>
      </c>
      <c r="E5" s="76"/>
      <c r="F5" s="76"/>
      <c r="G5" s="16"/>
    </row>
    <row r="6" spans="4:7" ht="15" customHeight="1">
      <c r="D6" s="74" t="s">
        <v>135</v>
      </c>
      <c r="E6" s="58"/>
      <c r="F6" s="74" t="s">
        <v>82</v>
      </c>
      <c r="G6" s="42"/>
    </row>
    <row r="7" spans="4:20" ht="12.75">
      <c r="D7" s="80" t="s">
        <v>134</v>
      </c>
      <c r="E7" s="58"/>
      <c r="F7" s="80" t="s">
        <v>133</v>
      </c>
      <c r="G7" s="42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5:9" ht="21" customHeight="1">
      <c r="E8" s="79" t="s">
        <v>132</v>
      </c>
      <c r="F8" s="78"/>
      <c r="G8" s="66"/>
      <c r="H8" s="77" t="s">
        <v>131</v>
      </c>
      <c r="I8" s="76"/>
    </row>
    <row r="9" spans="1:9" ht="18" customHeight="1">
      <c r="A9" s="77" t="s">
        <v>130</v>
      </c>
      <c r="B9" s="76"/>
      <c r="D9" s="42">
        <v>3265</v>
      </c>
      <c r="E9" s="42" t="s">
        <v>129</v>
      </c>
      <c r="F9" s="42">
        <v>-470</v>
      </c>
      <c r="G9" s="42"/>
      <c r="H9" s="72" t="s">
        <v>128</v>
      </c>
      <c r="I9" s="42"/>
    </row>
    <row r="10" spans="1:9" ht="18" customHeight="1">
      <c r="A10" s="49" t="s">
        <v>48</v>
      </c>
      <c r="B10" s="61">
        <v>52000</v>
      </c>
      <c r="D10" s="42">
        <v>5000</v>
      </c>
      <c r="E10" s="42" t="s">
        <v>79</v>
      </c>
      <c r="F10" s="42">
        <v>320</v>
      </c>
      <c r="G10" s="42"/>
      <c r="H10" s="55" t="s">
        <v>127</v>
      </c>
      <c r="I10" s="42">
        <f>B28</f>
        <v>2642</v>
      </c>
    </row>
    <row r="11" spans="1:9" ht="18" customHeight="1">
      <c r="A11" s="49"/>
      <c r="B11" s="61"/>
      <c r="D11" s="42">
        <v>8450</v>
      </c>
      <c r="E11" s="42" t="s">
        <v>46</v>
      </c>
      <c r="F11" s="42">
        <v>935</v>
      </c>
      <c r="G11" s="66"/>
      <c r="H11" s="55" t="s">
        <v>126</v>
      </c>
      <c r="I11" s="42">
        <f>-F10</f>
        <v>-320</v>
      </c>
    </row>
    <row r="12" spans="1:9" ht="18" customHeight="1">
      <c r="A12" s="49" t="s">
        <v>156</v>
      </c>
      <c r="B12" s="73">
        <v>-33800</v>
      </c>
      <c r="D12" s="66">
        <v>960</v>
      </c>
      <c r="E12" s="42" t="s">
        <v>44</v>
      </c>
      <c r="F12" s="42">
        <v>275</v>
      </c>
      <c r="G12" s="66"/>
      <c r="H12" s="55" t="s">
        <v>125</v>
      </c>
      <c r="I12" s="42">
        <f>-F11</f>
        <v>-935</v>
      </c>
    </row>
    <row r="13" spans="4:9" ht="18" customHeight="1">
      <c r="D13" s="42"/>
      <c r="E13" s="42"/>
      <c r="F13" s="42"/>
      <c r="G13" s="42"/>
      <c r="H13" s="53" t="s">
        <v>124</v>
      </c>
      <c r="I13" s="42">
        <f>-F12</f>
        <v>-275</v>
      </c>
    </row>
    <row r="14" spans="1:9" ht="18" customHeight="1">
      <c r="A14" s="49" t="s">
        <v>154</v>
      </c>
      <c r="B14" s="61">
        <f>B10+B12</f>
        <v>18200</v>
      </c>
      <c r="D14" s="42">
        <v>16500</v>
      </c>
      <c r="E14" s="42" t="s">
        <v>40</v>
      </c>
      <c r="F14" s="42">
        <v>3050</v>
      </c>
      <c r="G14" s="42"/>
      <c r="H14" s="1" t="s">
        <v>123</v>
      </c>
      <c r="I14" s="42">
        <f>-F15</f>
        <v>785</v>
      </c>
    </row>
    <row r="15" spans="1:9" ht="18" customHeight="1">
      <c r="A15" s="49"/>
      <c r="B15" s="61"/>
      <c r="D15" s="66">
        <v>-4250</v>
      </c>
      <c r="E15" s="42" t="s">
        <v>38</v>
      </c>
      <c r="F15" s="42">
        <v>-785</v>
      </c>
      <c r="G15" s="7"/>
      <c r="H15" s="1" t="s">
        <v>122</v>
      </c>
      <c r="I15" s="42">
        <f>F22</f>
        <v>645</v>
      </c>
    </row>
    <row r="16" spans="1:9" ht="18" customHeight="1">
      <c r="A16" s="49" t="s">
        <v>121</v>
      </c>
      <c r="B16" s="61">
        <v>-12480</v>
      </c>
      <c r="D16" s="66"/>
      <c r="E16" s="42"/>
      <c r="F16" s="42"/>
      <c r="H16" s="1" t="s">
        <v>120</v>
      </c>
      <c r="I16" s="42">
        <f>F24</f>
        <v>480</v>
      </c>
    </row>
    <row r="17" spans="1:9" ht="18" customHeight="1">
      <c r="A17" s="49"/>
      <c r="B17" s="61"/>
      <c r="D17" s="42">
        <v>5575</v>
      </c>
      <c r="E17" s="42" t="s">
        <v>119</v>
      </c>
      <c r="F17" s="42">
        <v>575</v>
      </c>
      <c r="H17" s="1" t="s">
        <v>118</v>
      </c>
      <c r="I17" s="70">
        <f>F26</f>
        <v>83</v>
      </c>
    </row>
    <row r="18" spans="1:9" ht="18" customHeight="1">
      <c r="A18" s="49" t="s">
        <v>150</v>
      </c>
      <c r="B18" s="61">
        <v>-785</v>
      </c>
      <c r="D18" s="42"/>
      <c r="E18" s="42"/>
      <c r="F18" s="42"/>
      <c r="H18" s="68" t="s">
        <v>117</v>
      </c>
      <c r="I18" s="67">
        <f>SUM(I10:I17)</f>
        <v>3105</v>
      </c>
    </row>
    <row r="19" spans="3:9" ht="18" customHeight="1" thickBot="1">
      <c r="C19" s="16"/>
      <c r="D19" s="63">
        <f>D17+D15+D14+D12+D11+D10+D9</f>
        <v>35500</v>
      </c>
      <c r="E19" s="64" t="s">
        <v>116</v>
      </c>
      <c r="F19" s="63">
        <f>F17+F15+F14+F12+F11+F10+F9</f>
        <v>3900</v>
      </c>
      <c r="I19" s="42"/>
    </row>
    <row r="20" spans="1:9" ht="18" customHeight="1" thickTop="1">
      <c r="A20" s="49" t="s">
        <v>115</v>
      </c>
      <c r="B20" s="75">
        <f>B14+B16+B18</f>
        <v>4935</v>
      </c>
      <c r="C20" s="61"/>
      <c r="D20" s="42"/>
      <c r="E20" s="42"/>
      <c r="F20" s="42"/>
      <c r="H20" s="72" t="s">
        <v>114</v>
      </c>
      <c r="I20" s="42"/>
    </row>
    <row r="21" spans="1:8" ht="18" customHeight="1">
      <c r="A21" s="49"/>
      <c r="B21" s="61"/>
      <c r="C21" s="61"/>
      <c r="D21" s="74"/>
      <c r="E21" s="69" t="s">
        <v>77</v>
      </c>
      <c r="F21" s="42"/>
      <c r="H21" s="1" t="s">
        <v>76</v>
      </c>
    </row>
    <row r="22" spans="1:9" ht="18" customHeight="1">
      <c r="A22" s="49" t="s">
        <v>3</v>
      </c>
      <c r="B22" s="73">
        <v>-545</v>
      </c>
      <c r="C22" s="61"/>
      <c r="D22" s="42">
        <v>3320</v>
      </c>
      <c r="E22" s="42" t="s">
        <v>75</v>
      </c>
      <c r="F22" s="42">
        <v>645</v>
      </c>
      <c r="H22" s="1" t="s">
        <v>74</v>
      </c>
      <c r="I22" s="42">
        <f>-F14</f>
        <v>-3050</v>
      </c>
    </row>
    <row r="23" spans="1:9" ht="18" customHeight="1">
      <c r="A23" s="49"/>
      <c r="B23" s="61"/>
      <c r="C23" s="61"/>
      <c r="D23" s="42"/>
      <c r="E23" s="42"/>
      <c r="F23" s="42"/>
      <c r="H23" s="1" t="s">
        <v>73</v>
      </c>
      <c r="I23" s="70">
        <f>-F17</f>
        <v>-575</v>
      </c>
    </row>
    <row r="24" spans="1:9" ht="18" customHeight="1">
      <c r="A24" s="49" t="s">
        <v>1</v>
      </c>
      <c r="B24" s="61">
        <f>B20+B22</f>
        <v>4390</v>
      </c>
      <c r="C24" s="61"/>
      <c r="D24" s="42">
        <v>1515</v>
      </c>
      <c r="E24" s="42" t="s">
        <v>78</v>
      </c>
      <c r="F24" s="42">
        <v>480</v>
      </c>
      <c r="G24" s="42"/>
      <c r="H24" s="68" t="s">
        <v>72</v>
      </c>
      <c r="I24" s="67">
        <f>I22+I23</f>
        <v>-3625</v>
      </c>
    </row>
    <row r="25" spans="1:9" ht="18" customHeight="1">
      <c r="A25" s="49"/>
      <c r="B25" s="61"/>
      <c r="C25" s="61"/>
      <c r="D25" s="42"/>
      <c r="E25" s="42"/>
      <c r="F25" s="42"/>
      <c r="G25" s="42"/>
      <c r="I25" s="42"/>
    </row>
    <row r="26" spans="1:9" ht="18" customHeight="1">
      <c r="A26" s="49" t="s">
        <v>102</v>
      </c>
      <c r="B26" s="73">
        <v>-1748</v>
      </c>
      <c r="C26" s="61"/>
      <c r="D26" s="66">
        <v>165</v>
      </c>
      <c r="E26" s="42" t="s">
        <v>45</v>
      </c>
      <c r="F26" s="42">
        <v>83</v>
      </c>
      <c r="G26" s="42"/>
      <c r="H26" s="72" t="s">
        <v>71</v>
      </c>
      <c r="I26" s="42"/>
    </row>
    <row r="27" spans="1:9" ht="18" customHeight="1">
      <c r="A27" s="49"/>
      <c r="B27" s="61"/>
      <c r="C27" s="61"/>
      <c r="D27" s="66"/>
      <c r="E27" s="42"/>
      <c r="F27" s="42"/>
      <c r="G27" s="42"/>
      <c r="H27" s="1" t="s">
        <v>70</v>
      </c>
      <c r="I27" s="42">
        <f>F28</f>
        <v>125</v>
      </c>
    </row>
    <row r="28" spans="1:9" ht="18" customHeight="1" thickBot="1">
      <c r="A28" s="49" t="s">
        <v>100</v>
      </c>
      <c r="B28" s="71">
        <f>B24+B26</f>
        <v>2642</v>
      </c>
      <c r="C28" s="61"/>
      <c r="D28" s="66">
        <v>3125</v>
      </c>
      <c r="E28" s="42" t="s">
        <v>69</v>
      </c>
      <c r="F28" s="42">
        <v>125</v>
      </c>
      <c r="G28" s="16"/>
      <c r="H28" s="1" t="s">
        <v>68</v>
      </c>
      <c r="I28" s="42">
        <f>F29</f>
        <v>500</v>
      </c>
    </row>
    <row r="29" spans="3:9" ht="18" customHeight="1" thickTop="1">
      <c r="C29" s="61"/>
      <c r="D29" s="42">
        <v>4250</v>
      </c>
      <c r="E29" s="42" t="s">
        <v>39</v>
      </c>
      <c r="F29" s="42">
        <v>500</v>
      </c>
      <c r="G29" s="16"/>
      <c r="H29" s="1" t="s">
        <v>67</v>
      </c>
      <c r="I29" s="42">
        <f>F32</f>
        <v>175</v>
      </c>
    </row>
    <row r="30" spans="4:9" ht="18" customHeight="1">
      <c r="D30" s="42"/>
      <c r="E30" s="42"/>
      <c r="F30" s="42"/>
      <c r="H30" s="1" t="s">
        <v>66</v>
      </c>
      <c r="I30" s="70">
        <v>-750</v>
      </c>
    </row>
    <row r="31" spans="4:9" ht="18" customHeight="1">
      <c r="D31" s="42"/>
      <c r="E31" s="69" t="s">
        <v>65</v>
      </c>
      <c r="F31" s="42"/>
      <c r="H31" s="68" t="s">
        <v>64</v>
      </c>
      <c r="I31" s="67">
        <f>SUM(I27:I30)</f>
        <v>50</v>
      </c>
    </row>
    <row r="32" spans="4:9" ht="18" customHeight="1">
      <c r="D32" s="42">
        <v>8125</v>
      </c>
      <c r="E32" s="42" t="s">
        <v>63</v>
      </c>
      <c r="F32" s="42">
        <v>175</v>
      </c>
      <c r="I32" s="42"/>
    </row>
    <row r="33" spans="4:9" ht="18" customHeight="1">
      <c r="D33" s="66">
        <v>15000</v>
      </c>
      <c r="E33" s="42" t="s">
        <v>62</v>
      </c>
      <c r="F33" s="42">
        <v>1892</v>
      </c>
      <c r="H33" s="1" t="s">
        <v>90</v>
      </c>
      <c r="I33" s="42">
        <f>I18+I24+I31</f>
        <v>-470</v>
      </c>
    </row>
    <row r="34" spans="6:9" ht="18" customHeight="1">
      <c r="F34" s="65"/>
      <c r="I34" s="42"/>
    </row>
    <row r="35" spans="5:9" ht="16.5" customHeight="1">
      <c r="E35" s="64" t="s">
        <v>61</v>
      </c>
      <c r="I35" s="42"/>
    </row>
    <row r="36" spans="4:9" ht="15" customHeight="1" thickBot="1">
      <c r="D36" s="63">
        <f>D33+D32+D29+D28+D26+D24+D22</f>
        <v>35500</v>
      </c>
      <c r="E36" s="64" t="s">
        <v>60</v>
      </c>
      <c r="F36" s="63">
        <f>F22+F24+F26+F28+F29+F32+F33</f>
        <v>3900</v>
      </c>
      <c r="I36" s="42"/>
    </row>
    <row r="37" spans="1:9" ht="15" customHeight="1" thickTop="1">
      <c r="A37" s="16"/>
      <c r="B37" s="16"/>
      <c r="D37" s="16"/>
      <c r="I37" s="42"/>
    </row>
    <row r="38" spans="1:9" ht="9.75" customHeight="1" thickBot="1">
      <c r="A38" s="27"/>
      <c r="B38" s="27"/>
      <c r="C38" s="27"/>
      <c r="D38" s="27"/>
      <c r="E38" s="27"/>
      <c r="F38" s="27"/>
      <c r="G38" s="27"/>
      <c r="H38" s="27"/>
      <c r="I38" s="62"/>
    </row>
    <row r="39" ht="18" customHeight="1">
      <c r="I39" s="42"/>
    </row>
    <row r="40" spans="1:9" ht="18" customHeight="1">
      <c r="A40" s="16"/>
      <c r="B40" s="16"/>
      <c r="I40" s="42"/>
    </row>
    <row r="41" spans="3:9" ht="18" customHeight="1">
      <c r="C41" s="16"/>
      <c r="D41" s="16"/>
      <c r="I41" s="42"/>
    </row>
  </sheetData>
  <printOptions horizontalCentered="1" verticalCentered="1"/>
  <pageMargins left="0.75" right="0.75" top="1" bottom="1" header="0.5" footer="0.5"/>
  <pageSetup fitToHeight="1" fitToWidth="1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workbookViewId="0" topLeftCell="A1">
      <selection activeCell="A1" sqref="A1"/>
    </sheetView>
  </sheetViews>
  <sheetFormatPr defaultColWidth="11.00390625" defaultRowHeight="18" customHeight="1"/>
  <cols>
    <col min="1" max="1" width="28.875" style="0" customWidth="1"/>
    <col min="2" max="2" width="8.375" style="0" customWidth="1"/>
    <col min="3" max="3" width="34.375" style="0" customWidth="1"/>
    <col min="4" max="4" width="26.75390625" style="0" customWidth="1"/>
    <col min="5" max="5" width="6.875" style="0" customWidth="1"/>
    <col min="6" max="6" width="2.625" style="0" customWidth="1"/>
    <col min="7" max="7" width="7.875" style="0" customWidth="1"/>
  </cols>
  <sheetData>
    <row r="1" s="1" customFormat="1" ht="13.5" customHeight="1">
      <c r="A1" s="31" t="s">
        <v>145</v>
      </c>
    </row>
    <row r="2" spans="1:7" s="1" customFormat="1" ht="13.5" customHeight="1">
      <c r="A2" s="58" t="s">
        <v>144</v>
      </c>
      <c r="B2" s="16"/>
      <c r="C2" s="16"/>
      <c r="D2" s="16"/>
      <c r="E2" s="16"/>
      <c r="F2" s="16"/>
      <c r="G2" s="16"/>
    </row>
    <row r="3" spans="1:7" s="1" customFormat="1" ht="13.5" customHeight="1" thickBot="1">
      <c r="A3" s="37" t="s">
        <v>25</v>
      </c>
      <c r="B3" s="27"/>
      <c r="C3" s="27"/>
      <c r="D3" s="27"/>
      <c r="E3" s="27"/>
      <c r="F3" s="27"/>
      <c r="G3" s="27"/>
    </row>
    <row r="4" ht="12.75"/>
    <row r="5" spans="4:7" ht="24" customHeight="1">
      <c r="D5" s="90" t="s">
        <v>143</v>
      </c>
      <c r="E5" s="87"/>
      <c r="F5" s="87"/>
      <c r="G5" s="87"/>
    </row>
    <row r="6" spans="4:7" ht="24" customHeight="1">
      <c r="D6" s="89" t="s">
        <v>142</v>
      </c>
      <c r="E6" s="88"/>
      <c r="F6" s="88"/>
      <c r="G6" s="88"/>
    </row>
    <row r="7" spans="4:7" ht="24" customHeight="1">
      <c r="D7" s="42" t="s">
        <v>81</v>
      </c>
      <c r="F7" s="42"/>
      <c r="G7" s="42">
        <v>3265</v>
      </c>
    </row>
    <row r="8" spans="4:7" ht="24" customHeight="1">
      <c r="D8" s="42" t="s">
        <v>79</v>
      </c>
      <c r="F8" s="42"/>
      <c r="G8" s="42">
        <f>B12/52*5</f>
        <v>5000</v>
      </c>
    </row>
    <row r="9" spans="4:7" ht="24" customHeight="1">
      <c r="D9" s="42" t="s">
        <v>46</v>
      </c>
      <c r="F9" s="42"/>
      <c r="G9" s="42">
        <f>-B13/52*13</f>
        <v>8450</v>
      </c>
    </row>
    <row r="10" spans="4:7" ht="24" customHeight="1">
      <c r="D10" s="42" t="s">
        <v>44</v>
      </c>
      <c r="F10" s="66"/>
      <c r="G10" s="66">
        <f>-B14/52*4</f>
        <v>960</v>
      </c>
    </row>
    <row r="11" spans="1:7" ht="24" customHeight="1">
      <c r="A11" s="77" t="s">
        <v>141</v>
      </c>
      <c r="B11" s="87"/>
      <c r="D11" s="42" t="s">
        <v>40</v>
      </c>
      <c r="F11" s="42"/>
      <c r="G11" s="42">
        <v>16500</v>
      </c>
    </row>
    <row r="12" spans="1:7" ht="24" customHeight="1">
      <c r="A12" s="49" t="s">
        <v>48</v>
      </c>
      <c r="B12" s="61">
        <v>52000</v>
      </c>
      <c r="D12" s="42" t="s">
        <v>38</v>
      </c>
      <c r="F12" s="66"/>
      <c r="G12" s="66">
        <v>-4250</v>
      </c>
    </row>
    <row r="13" spans="1:7" ht="24" customHeight="1">
      <c r="A13" s="49" t="s">
        <v>156</v>
      </c>
      <c r="B13" s="61">
        <v>-33800</v>
      </c>
      <c r="D13" s="42" t="s">
        <v>34</v>
      </c>
      <c r="F13" s="42"/>
      <c r="G13" s="70">
        <v>5575</v>
      </c>
    </row>
    <row r="14" spans="1:7" ht="24" customHeight="1" thickBot="1">
      <c r="A14" s="49" t="s">
        <v>121</v>
      </c>
      <c r="B14" s="61">
        <v>-12480</v>
      </c>
      <c r="D14" s="64" t="s">
        <v>29</v>
      </c>
      <c r="F14" s="42"/>
      <c r="G14" s="83">
        <f>SUM(G7:G13)</f>
        <v>35500</v>
      </c>
    </row>
    <row r="15" spans="1:2" ht="24" customHeight="1" thickTop="1">
      <c r="A15" s="49" t="s">
        <v>150</v>
      </c>
      <c r="B15" s="61">
        <v>-785</v>
      </c>
    </row>
    <row r="16" spans="1:7" ht="24" customHeight="1">
      <c r="A16" s="49" t="s">
        <v>3</v>
      </c>
      <c r="B16" s="61">
        <v>-545</v>
      </c>
      <c r="D16" s="86" t="s">
        <v>140</v>
      </c>
      <c r="E16" s="85"/>
      <c r="F16" s="85"/>
      <c r="G16" s="85"/>
    </row>
    <row r="17" spans="1:7" ht="24" customHeight="1">
      <c r="A17" s="49" t="s">
        <v>102</v>
      </c>
      <c r="B17" s="73">
        <v>-1748</v>
      </c>
      <c r="D17" s="42" t="s">
        <v>75</v>
      </c>
      <c r="F17" s="1"/>
      <c r="G17" s="66">
        <v>3320</v>
      </c>
    </row>
    <row r="18" spans="1:7" ht="24" customHeight="1" thickBot="1">
      <c r="A18" s="49" t="s">
        <v>100</v>
      </c>
      <c r="B18" s="60">
        <f>SUM(B12:B17)</f>
        <v>2642</v>
      </c>
      <c r="D18" s="42" t="s">
        <v>78</v>
      </c>
      <c r="F18" s="1"/>
      <c r="G18" s="42">
        <v>1515</v>
      </c>
    </row>
    <row r="19" spans="4:7" ht="24" customHeight="1" thickTop="1">
      <c r="D19" s="42" t="s">
        <v>45</v>
      </c>
      <c r="F19" s="1"/>
      <c r="G19" s="42">
        <v>165</v>
      </c>
    </row>
    <row r="20" spans="4:7" ht="24" customHeight="1">
      <c r="D20" s="42" t="s">
        <v>69</v>
      </c>
      <c r="F20" s="1"/>
      <c r="G20" s="66">
        <v>3125</v>
      </c>
    </row>
    <row r="21" spans="4:7" ht="24" customHeight="1">
      <c r="D21" s="42" t="s">
        <v>39</v>
      </c>
      <c r="E21" s="1"/>
      <c r="F21" s="1"/>
      <c r="G21" s="42">
        <v>4250</v>
      </c>
    </row>
    <row r="22" spans="4:7" ht="24" customHeight="1">
      <c r="D22" s="42" t="s">
        <v>63</v>
      </c>
      <c r="F22" s="42"/>
      <c r="G22" s="42">
        <v>8125</v>
      </c>
    </row>
    <row r="23" spans="4:7" ht="24" customHeight="1">
      <c r="D23" s="42" t="s">
        <v>62</v>
      </c>
      <c r="F23" s="42"/>
      <c r="G23" s="70">
        <v>15000</v>
      </c>
    </row>
    <row r="24" spans="4:7" ht="24" customHeight="1" thickBot="1">
      <c r="D24" s="64" t="s">
        <v>139</v>
      </c>
      <c r="E24" s="84"/>
      <c r="F24" s="42"/>
      <c r="G24" s="83">
        <f>SUM(G17:G23)</f>
        <v>35500</v>
      </c>
    </row>
    <row r="25" spans="1:7" ht="15" customHeight="1" thickBot="1" thickTop="1">
      <c r="A25" s="39"/>
      <c r="B25" s="39"/>
      <c r="C25" s="39"/>
      <c r="D25" s="82"/>
      <c r="E25" s="27"/>
      <c r="F25" s="39"/>
      <c r="G25" s="39"/>
    </row>
    <row r="26" ht="24" customHeight="1"/>
    <row r="27" spans="1:3" ht="12" customHeight="1">
      <c r="A27" s="54"/>
      <c r="B27" s="54"/>
      <c r="C27" s="54"/>
    </row>
    <row r="28" ht="24" customHeight="1"/>
    <row r="29" ht="19.5" customHeight="1"/>
    <row r="30" ht="19.5" customHeight="1">
      <c r="C30" s="54"/>
    </row>
    <row r="31" ht="19.5" customHeight="1"/>
    <row r="32" ht="19.5" customHeight="1"/>
  </sheetData>
  <printOptions horizontalCentered="1" verticalCentered="1"/>
  <pageMargins left="0.75" right="0.75" top="1" bottom="1" header="0.5" footer="0.5"/>
  <pageSetup fitToHeight="1" fitToWidth="1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workbookViewId="0" topLeftCell="A1">
      <selection activeCell="A14" sqref="A14"/>
    </sheetView>
  </sheetViews>
  <sheetFormatPr defaultColWidth="11.00390625" defaultRowHeight="18" customHeight="1"/>
  <cols>
    <col min="1" max="1" width="28.875" style="0" customWidth="1"/>
    <col min="2" max="2" width="8.375" style="0" customWidth="1"/>
    <col min="3" max="3" width="34.375" style="0" customWidth="1"/>
    <col min="4" max="4" width="26.75390625" style="0" customWidth="1"/>
    <col min="5" max="5" width="6.875" style="0" customWidth="1"/>
    <col min="6" max="6" width="2.625" style="0" customWidth="1"/>
    <col min="7" max="7" width="7.875" style="0" customWidth="1"/>
  </cols>
  <sheetData>
    <row r="1" s="1" customFormat="1" ht="13.5" customHeight="1">
      <c r="A1" s="31" t="s">
        <v>148</v>
      </c>
    </row>
    <row r="2" spans="1:7" s="1" customFormat="1" ht="13.5" customHeight="1">
      <c r="A2" s="58" t="s">
        <v>147</v>
      </c>
      <c r="B2" s="16"/>
      <c r="C2" s="16"/>
      <c r="D2" s="16"/>
      <c r="E2" s="16"/>
      <c r="F2" s="16"/>
      <c r="G2" s="16"/>
    </row>
    <row r="3" spans="1:7" s="1" customFormat="1" ht="13.5" customHeight="1" thickBot="1">
      <c r="A3" s="37" t="s">
        <v>25</v>
      </c>
      <c r="B3" s="27"/>
      <c r="C3" s="27"/>
      <c r="D3" s="27"/>
      <c r="E3" s="27"/>
      <c r="F3" s="27"/>
      <c r="G3" s="27"/>
    </row>
    <row r="4" ht="24" customHeight="1"/>
    <row r="5" spans="4:7" ht="24" customHeight="1">
      <c r="D5" s="90" t="s">
        <v>143</v>
      </c>
      <c r="E5" s="87"/>
      <c r="F5" s="87"/>
      <c r="G5" s="87"/>
    </row>
    <row r="6" spans="4:7" ht="24" customHeight="1">
      <c r="D6" s="89" t="s">
        <v>142</v>
      </c>
      <c r="E6" s="88"/>
      <c r="F6" s="88"/>
      <c r="G6" s="88"/>
    </row>
    <row r="7" spans="4:7" ht="24" customHeight="1">
      <c r="D7" s="42" t="s">
        <v>81</v>
      </c>
      <c r="F7" s="42"/>
      <c r="G7" s="42">
        <v>3265</v>
      </c>
    </row>
    <row r="8" spans="4:7" ht="24" customHeight="1">
      <c r="D8" s="42" t="s">
        <v>79</v>
      </c>
      <c r="F8" s="42"/>
      <c r="G8" s="42">
        <f>B12/52*5</f>
        <v>5000</v>
      </c>
    </row>
    <row r="9" spans="4:7" ht="24" customHeight="1">
      <c r="D9" s="42" t="s">
        <v>46</v>
      </c>
      <c r="F9" s="42"/>
      <c r="G9" s="42">
        <f>-B13/52*13</f>
        <v>8450</v>
      </c>
    </row>
    <row r="10" spans="4:7" ht="24" customHeight="1">
      <c r="D10" s="42" t="s">
        <v>44</v>
      </c>
      <c r="F10" s="66"/>
      <c r="G10" s="66">
        <f>-B14/52*4</f>
        <v>960</v>
      </c>
    </row>
    <row r="11" spans="1:7" ht="24" customHeight="1">
      <c r="A11" s="77" t="s">
        <v>141</v>
      </c>
      <c r="B11" s="87"/>
      <c r="D11" s="42" t="s">
        <v>40</v>
      </c>
      <c r="F11" s="42"/>
      <c r="G11" s="42">
        <v>16500</v>
      </c>
    </row>
    <row r="12" spans="1:7" ht="24" customHeight="1">
      <c r="A12" s="49" t="s">
        <v>48</v>
      </c>
      <c r="B12" s="61">
        <v>52000</v>
      </c>
      <c r="D12" s="42" t="s">
        <v>38</v>
      </c>
      <c r="F12" s="66"/>
      <c r="G12" s="66">
        <v>-4250</v>
      </c>
    </row>
    <row r="13" spans="1:7" ht="24" customHeight="1">
      <c r="A13" s="49" t="s">
        <v>156</v>
      </c>
      <c r="B13" s="61">
        <v>-33800</v>
      </c>
      <c r="D13" s="42" t="s">
        <v>34</v>
      </c>
      <c r="F13" s="42"/>
      <c r="G13" s="70">
        <v>5575</v>
      </c>
    </row>
    <row r="14" spans="1:7" ht="24" customHeight="1" thickBot="1">
      <c r="A14" s="49" t="s">
        <v>121</v>
      </c>
      <c r="B14" s="61">
        <v>-12480</v>
      </c>
      <c r="D14" s="64" t="s">
        <v>29</v>
      </c>
      <c r="F14" s="42"/>
      <c r="G14" s="83">
        <f>SUM(G7:G13)</f>
        <v>35500</v>
      </c>
    </row>
    <row r="15" spans="1:2" ht="24" customHeight="1" thickTop="1">
      <c r="A15" s="49" t="s">
        <v>150</v>
      </c>
      <c r="B15" s="61">
        <v>-785</v>
      </c>
    </row>
    <row r="16" spans="1:7" ht="24" customHeight="1">
      <c r="A16" s="49" t="s">
        <v>3</v>
      </c>
      <c r="B16" s="61">
        <v>-545</v>
      </c>
      <c r="D16" s="86" t="s">
        <v>140</v>
      </c>
      <c r="E16" s="85"/>
      <c r="F16" s="85"/>
      <c r="G16" s="85"/>
    </row>
    <row r="17" spans="1:7" ht="24" customHeight="1">
      <c r="A17" s="49" t="s">
        <v>102</v>
      </c>
      <c r="B17" s="73">
        <v>-1748</v>
      </c>
      <c r="D17" s="42" t="s">
        <v>75</v>
      </c>
      <c r="F17" s="1"/>
      <c r="G17" s="42">
        <v>3320</v>
      </c>
    </row>
    <row r="18" spans="1:7" ht="24" customHeight="1" thickBot="1">
      <c r="A18" s="49" t="s">
        <v>100</v>
      </c>
      <c r="B18" s="60">
        <f>SUM(B12:B17)</f>
        <v>2642</v>
      </c>
      <c r="D18" s="42" t="s">
        <v>146</v>
      </c>
      <c r="F18" s="1"/>
      <c r="G18" s="42">
        <v>1515</v>
      </c>
    </row>
    <row r="19" spans="4:7" ht="24" customHeight="1" thickTop="1">
      <c r="D19" s="42" t="s">
        <v>45</v>
      </c>
      <c r="F19" s="1"/>
      <c r="G19" s="42">
        <v>165</v>
      </c>
    </row>
    <row r="20" spans="4:7" ht="24" customHeight="1">
      <c r="D20" s="42" t="s">
        <v>69</v>
      </c>
      <c r="F20" s="1"/>
      <c r="G20" s="66">
        <v>3125</v>
      </c>
    </row>
    <row r="21" spans="4:7" ht="24" customHeight="1">
      <c r="D21" s="42" t="s">
        <v>39</v>
      </c>
      <c r="E21" s="1"/>
      <c r="F21" s="1"/>
      <c r="G21" s="42">
        <v>4250</v>
      </c>
    </row>
    <row r="22" spans="4:7" ht="24" customHeight="1">
      <c r="D22" s="42" t="s">
        <v>63</v>
      </c>
      <c r="F22" s="42"/>
      <c r="G22" s="42">
        <v>8125</v>
      </c>
    </row>
    <row r="23" spans="4:7" ht="24" customHeight="1">
      <c r="D23" s="42" t="s">
        <v>62</v>
      </c>
      <c r="F23" s="42"/>
      <c r="G23" s="70">
        <v>15000</v>
      </c>
    </row>
    <row r="24" spans="4:7" ht="24" customHeight="1" thickBot="1">
      <c r="D24" s="64" t="s">
        <v>139</v>
      </c>
      <c r="E24" s="84"/>
      <c r="F24" s="42"/>
      <c r="G24" s="83">
        <f>G23+G22+G21+G20+G19+G18+G17</f>
        <v>35500</v>
      </c>
    </row>
    <row r="25" spans="1:7" ht="24" customHeight="1" thickBot="1" thickTop="1">
      <c r="A25" s="39"/>
      <c r="B25" s="39"/>
      <c r="C25" s="39"/>
      <c r="D25" s="82"/>
      <c r="E25" s="27"/>
      <c r="F25" s="39"/>
      <c r="G25" s="39"/>
    </row>
    <row r="26" ht="15.75" customHeight="1"/>
    <row r="27" spans="1:3" ht="24" customHeight="1">
      <c r="A27" s="54"/>
      <c r="B27" s="54"/>
      <c r="C27" s="54"/>
    </row>
    <row r="28" ht="24" customHeight="1"/>
    <row r="29" ht="24" customHeight="1"/>
    <row r="30" ht="12.75">
      <c r="C30" s="54"/>
    </row>
    <row r="31" ht="12.75"/>
    <row r="32" ht="12.75"/>
  </sheetData>
  <printOptions horizontalCentered="1" verticalCentered="1"/>
  <pageMargins left="0.75" right="0.75" top="1" bottom="1" header="0.5" footer="0.5"/>
  <pageSetup fitToHeight="1" fitToWidth="1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workbookViewId="0" topLeftCell="A1">
      <selection activeCell="I20" sqref="I20"/>
    </sheetView>
  </sheetViews>
  <sheetFormatPr defaultColWidth="11.00390625" defaultRowHeight="18" customHeight="1"/>
  <cols>
    <col min="1" max="1" width="28.875" style="0" customWidth="1"/>
    <col min="2" max="2" width="8.375" style="0" customWidth="1"/>
    <col min="3" max="3" width="34.375" style="0" customWidth="1"/>
    <col min="4" max="4" width="26.75390625" style="0" customWidth="1"/>
    <col min="5" max="5" width="6.875" style="0" customWidth="1"/>
    <col min="6" max="6" width="2.625" style="0" customWidth="1"/>
    <col min="7" max="7" width="7.875" style="0" customWidth="1"/>
  </cols>
  <sheetData>
    <row r="1" s="1" customFormat="1" ht="13.5" customHeight="1">
      <c r="A1" s="31" t="s">
        <v>209</v>
      </c>
    </row>
    <row r="2" spans="1:7" s="1" customFormat="1" ht="13.5" customHeight="1">
      <c r="A2" s="58" t="s">
        <v>208</v>
      </c>
      <c r="B2" s="16"/>
      <c r="C2" s="16"/>
      <c r="D2" s="16"/>
      <c r="E2" s="16"/>
      <c r="F2" s="16"/>
      <c r="G2" s="16"/>
    </row>
    <row r="3" spans="1:7" s="1" customFormat="1" ht="13.5" customHeight="1" thickBot="1">
      <c r="A3" s="37" t="s">
        <v>25</v>
      </c>
      <c r="B3" s="27"/>
      <c r="C3" s="27"/>
      <c r="D3" s="27"/>
      <c r="E3" s="27"/>
      <c r="F3" s="27"/>
      <c r="G3" s="27"/>
    </row>
    <row r="4" ht="12.75"/>
    <row r="5" spans="4:7" ht="24" customHeight="1">
      <c r="D5" s="90" t="s">
        <v>143</v>
      </c>
      <c r="E5" s="87"/>
      <c r="F5" s="87"/>
      <c r="G5" s="87"/>
    </row>
    <row r="6" spans="4:7" ht="24" customHeight="1">
      <c r="D6" s="101" t="s">
        <v>142</v>
      </c>
      <c r="E6" s="88"/>
      <c r="F6" s="88"/>
      <c r="G6" s="88"/>
    </row>
    <row r="7" spans="4:7" ht="24" customHeight="1">
      <c r="D7" s="92" t="s">
        <v>81</v>
      </c>
      <c r="F7" s="92"/>
      <c r="G7" s="92">
        <v>3265</v>
      </c>
    </row>
    <row r="8" spans="4:7" ht="24" customHeight="1">
      <c r="D8" s="92" t="s">
        <v>79</v>
      </c>
      <c r="F8" s="92"/>
      <c r="G8" s="92">
        <f>B12/52*5</f>
        <v>5000</v>
      </c>
    </row>
    <row r="9" spans="4:7" ht="24" customHeight="1">
      <c r="D9" s="92" t="s">
        <v>46</v>
      </c>
      <c r="F9" s="92"/>
      <c r="G9" s="92">
        <f>-B13/52*13</f>
        <v>8450</v>
      </c>
    </row>
    <row r="10" spans="4:7" ht="24" customHeight="1">
      <c r="D10" s="92" t="s">
        <v>44</v>
      </c>
      <c r="F10" s="96"/>
      <c r="G10" s="96">
        <f>-B14/52*4</f>
        <v>960</v>
      </c>
    </row>
    <row r="11" spans="1:7" ht="24" customHeight="1">
      <c r="A11" s="77" t="s">
        <v>141</v>
      </c>
      <c r="B11" s="87"/>
      <c r="D11" s="92" t="s">
        <v>40</v>
      </c>
      <c r="F11" s="92"/>
      <c r="G11" s="92">
        <v>16500</v>
      </c>
    </row>
    <row r="12" spans="1:7" ht="24" customHeight="1">
      <c r="A12" s="49" t="s">
        <v>48</v>
      </c>
      <c r="B12" s="100">
        <v>52000</v>
      </c>
      <c r="D12" s="92" t="s">
        <v>38</v>
      </c>
      <c r="F12" s="96"/>
      <c r="G12" s="96">
        <v>-4250</v>
      </c>
    </row>
    <row r="13" spans="1:7" ht="24" customHeight="1">
      <c r="A13" s="49" t="s">
        <v>156</v>
      </c>
      <c r="B13" s="100">
        <v>-33800</v>
      </c>
      <c r="D13" s="92" t="s">
        <v>34</v>
      </c>
      <c r="F13" s="92"/>
      <c r="G13" s="95">
        <v>5575</v>
      </c>
    </row>
    <row r="14" spans="1:7" ht="24" customHeight="1" thickBot="1">
      <c r="A14" s="49" t="s">
        <v>121</v>
      </c>
      <c r="B14" s="100">
        <v>-12480</v>
      </c>
      <c r="D14" s="94" t="s">
        <v>29</v>
      </c>
      <c r="F14" s="92"/>
      <c r="G14" s="91">
        <f>SUM(G7:G13)</f>
        <v>35500</v>
      </c>
    </row>
    <row r="15" spans="1:2" ht="24" customHeight="1" thickTop="1">
      <c r="A15" s="49" t="s">
        <v>150</v>
      </c>
      <c r="B15" s="100">
        <v>-785</v>
      </c>
    </row>
    <row r="16" spans="1:7" ht="24" customHeight="1">
      <c r="A16" s="49" t="s">
        <v>3</v>
      </c>
      <c r="B16" s="100">
        <v>-545</v>
      </c>
      <c r="D16" s="99" t="s">
        <v>140</v>
      </c>
      <c r="E16" s="85"/>
      <c r="F16" s="85"/>
      <c r="G16" s="85"/>
    </row>
    <row r="17" spans="1:7" ht="24" customHeight="1">
      <c r="A17" s="49" t="s">
        <v>102</v>
      </c>
      <c r="B17" s="98">
        <v>-1748</v>
      </c>
      <c r="D17" s="92" t="s">
        <v>75</v>
      </c>
      <c r="E17" s="92">
        <f>G9/13*4</f>
        <v>2600</v>
      </c>
      <c r="F17" s="1"/>
      <c r="G17" s="1"/>
    </row>
    <row r="18" spans="1:7" ht="24" customHeight="1" thickBot="1">
      <c r="A18" s="49" t="s">
        <v>100</v>
      </c>
      <c r="B18" s="97">
        <f>SUM(B12:B17)</f>
        <v>2642</v>
      </c>
      <c r="D18" s="92" t="s">
        <v>149</v>
      </c>
      <c r="E18" s="95">
        <f>-B14/52*3</f>
        <v>720</v>
      </c>
      <c r="F18" s="1"/>
      <c r="G18" s="92">
        <f>E17+E18</f>
        <v>3320</v>
      </c>
    </row>
    <row r="19" spans="4:7" ht="24" customHeight="1" thickTop="1">
      <c r="D19" s="92" t="s">
        <v>146</v>
      </c>
      <c r="E19" s="92"/>
      <c r="F19" s="1"/>
      <c r="G19" s="92">
        <v>1515</v>
      </c>
    </row>
    <row r="20" spans="4:7" ht="24" customHeight="1">
      <c r="D20" s="92" t="s">
        <v>45</v>
      </c>
      <c r="F20" s="1"/>
      <c r="G20" s="92">
        <v>165</v>
      </c>
    </row>
    <row r="21" spans="4:7" ht="24" customHeight="1">
      <c r="D21" s="92" t="s">
        <v>69</v>
      </c>
      <c r="F21" s="1"/>
      <c r="G21" s="96">
        <v>3125</v>
      </c>
    </row>
    <row r="22" spans="4:7" ht="24" customHeight="1">
      <c r="D22" s="92" t="s">
        <v>39</v>
      </c>
      <c r="E22" s="1"/>
      <c r="F22" s="1"/>
      <c r="G22" s="92">
        <v>4250</v>
      </c>
    </row>
    <row r="23" spans="4:7" ht="24" customHeight="1">
      <c r="D23" s="92" t="s">
        <v>63</v>
      </c>
      <c r="F23" s="92"/>
      <c r="G23" s="92">
        <v>8125</v>
      </c>
    </row>
    <row r="24" spans="4:7" ht="24" customHeight="1">
      <c r="D24" s="92" t="s">
        <v>62</v>
      </c>
      <c r="F24" s="92"/>
      <c r="G24" s="95">
        <v>15000</v>
      </c>
    </row>
    <row r="25" spans="4:7" ht="24" customHeight="1" thickBot="1">
      <c r="D25" s="94" t="s">
        <v>139</v>
      </c>
      <c r="E25" s="93"/>
      <c r="F25" s="92"/>
      <c r="G25" s="91">
        <f>G24+G23+G22+G21+G20+G19+G18</f>
        <v>35500</v>
      </c>
    </row>
    <row r="26" spans="1:7" ht="24" customHeight="1" thickBot="1" thickTop="1">
      <c r="A26" s="39"/>
      <c r="B26" s="39"/>
      <c r="C26" s="39"/>
      <c r="D26" s="82"/>
      <c r="E26" s="27"/>
      <c r="F26" s="39"/>
      <c r="G26" s="39"/>
    </row>
    <row r="27" ht="24" customHeight="1"/>
    <row r="28" spans="1:3" ht="24" customHeight="1">
      <c r="A28" s="54"/>
      <c r="B28" s="54"/>
      <c r="C28" s="54"/>
    </row>
    <row r="29" ht="24" customHeight="1"/>
    <row r="30" ht="24" customHeight="1"/>
    <row r="31" ht="12.75">
      <c r="C31" s="54"/>
    </row>
    <row r="32" ht="12.75"/>
  </sheetData>
  <printOptions horizontalCentered="1" verticalCentered="1"/>
  <pageMargins left="0.75" right="0.75" top="1" bottom="1" header="0.5" footer="0.5"/>
  <pageSetup fitToHeight="1" fitToWidth="1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workbookViewId="0" topLeftCell="A1">
      <selection activeCell="A1" sqref="A1"/>
    </sheetView>
  </sheetViews>
  <sheetFormatPr defaultColWidth="11.00390625" defaultRowHeight="18" customHeight="1"/>
  <cols>
    <col min="1" max="1" width="28.875" style="0" customWidth="1"/>
    <col min="2" max="2" width="8.375" style="0" customWidth="1"/>
    <col min="3" max="3" width="34.375" style="0" customWidth="1"/>
    <col min="4" max="4" width="26.75390625" style="0" customWidth="1"/>
    <col min="5" max="5" width="6.875" style="0" customWidth="1"/>
    <col min="6" max="6" width="2.625" style="0" customWidth="1"/>
    <col min="7" max="7" width="7.875" style="0" customWidth="1"/>
  </cols>
  <sheetData>
    <row r="1" s="1" customFormat="1" ht="13.5" customHeight="1">
      <c r="A1" s="31" t="s">
        <v>103</v>
      </c>
    </row>
    <row r="2" spans="1:7" s="1" customFormat="1" ht="13.5" customHeight="1">
      <c r="A2" s="58" t="s">
        <v>212</v>
      </c>
      <c r="B2" s="16"/>
      <c r="C2" s="16"/>
      <c r="D2" s="16"/>
      <c r="E2" s="16"/>
      <c r="F2" s="16"/>
      <c r="G2" s="16"/>
    </row>
    <row r="3" spans="1:7" s="1" customFormat="1" ht="13.5" customHeight="1" thickBot="1">
      <c r="A3" s="37" t="s">
        <v>25</v>
      </c>
      <c r="B3" s="27"/>
      <c r="C3" s="27"/>
      <c r="D3" s="27"/>
      <c r="E3" s="27"/>
      <c r="F3" s="27"/>
      <c r="G3" s="27"/>
    </row>
    <row r="4" ht="12.75"/>
    <row r="5" spans="4:7" ht="24" customHeight="1">
      <c r="D5" s="90" t="s">
        <v>143</v>
      </c>
      <c r="E5" s="87"/>
      <c r="F5" s="87"/>
      <c r="G5" s="87"/>
    </row>
    <row r="6" spans="4:7" ht="24" customHeight="1">
      <c r="D6" s="101" t="s">
        <v>142</v>
      </c>
      <c r="E6" s="88"/>
      <c r="F6" s="88"/>
      <c r="G6" s="88"/>
    </row>
    <row r="7" spans="4:7" ht="24" customHeight="1">
      <c r="D7" s="92" t="s">
        <v>81</v>
      </c>
      <c r="F7" s="92"/>
      <c r="G7" s="92">
        <v>3265</v>
      </c>
    </row>
    <row r="8" spans="4:7" ht="24" customHeight="1">
      <c r="D8" s="92" t="s">
        <v>79</v>
      </c>
      <c r="F8" s="92"/>
      <c r="G8" s="92">
        <f>B12/52*5</f>
        <v>5000</v>
      </c>
    </row>
    <row r="9" spans="4:7" ht="24" customHeight="1">
      <c r="D9" s="92" t="s">
        <v>46</v>
      </c>
      <c r="F9" s="92"/>
      <c r="G9" s="92">
        <f>-B13/52*13</f>
        <v>8450</v>
      </c>
    </row>
    <row r="10" spans="4:7" ht="24" customHeight="1">
      <c r="D10" s="92" t="s">
        <v>44</v>
      </c>
      <c r="F10" s="96"/>
      <c r="G10" s="96">
        <f>-B14/52*4</f>
        <v>960</v>
      </c>
    </row>
    <row r="11" spans="1:7" ht="24" customHeight="1">
      <c r="A11" s="77" t="s">
        <v>141</v>
      </c>
      <c r="B11" s="87"/>
      <c r="D11" s="92" t="s">
        <v>40</v>
      </c>
      <c r="F11" s="92"/>
      <c r="G11" s="92">
        <v>16500</v>
      </c>
    </row>
    <row r="12" spans="1:7" ht="24" customHeight="1">
      <c r="A12" s="49" t="s">
        <v>48</v>
      </c>
      <c r="B12" s="100">
        <v>52000</v>
      </c>
      <c r="D12" s="92" t="s">
        <v>38</v>
      </c>
      <c r="F12" s="96"/>
      <c r="G12" s="96">
        <v>-4250</v>
      </c>
    </row>
    <row r="13" spans="1:7" ht="24" customHeight="1">
      <c r="A13" s="49" t="s">
        <v>156</v>
      </c>
      <c r="B13" s="100">
        <v>-33800</v>
      </c>
      <c r="D13" s="92" t="s">
        <v>34</v>
      </c>
      <c r="F13" s="92"/>
      <c r="G13" s="95">
        <v>5575</v>
      </c>
    </row>
    <row r="14" spans="1:7" ht="24" customHeight="1" thickBot="1">
      <c r="A14" s="49" t="s">
        <v>211</v>
      </c>
      <c r="B14" s="100">
        <v>-12480</v>
      </c>
      <c r="D14" s="94" t="s">
        <v>29</v>
      </c>
      <c r="F14" s="92"/>
      <c r="G14" s="91">
        <f>SUM(G7:G13)</f>
        <v>35500</v>
      </c>
    </row>
    <row r="15" spans="1:2" ht="24" customHeight="1" thickTop="1">
      <c r="A15" s="49" t="s">
        <v>150</v>
      </c>
      <c r="B15" s="100">
        <v>-785</v>
      </c>
    </row>
    <row r="16" spans="1:7" ht="24" customHeight="1">
      <c r="A16" s="49" t="s">
        <v>3</v>
      </c>
      <c r="B16" s="100">
        <v>-545</v>
      </c>
      <c r="D16" s="99" t="s">
        <v>210</v>
      </c>
      <c r="E16" s="85"/>
      <c r="F16" s="85"/>
      <c r="G16" s="85"/>
    </row>
    <row r="17" spans="1:7" ht="24" customHeight="1">
      <c r="A17" s="49" t="s">
        <v>102</v>
      </c>
      <c r="B17" s="98">
        <v>-1748</v>
      </c>
      <c r="D17" s="92" t="s">
        <v>75</v>
      </c>
      <c r="E17" s="92">
        <f>G9/13*4</f>
        <v>2600</v>
      </c>
      <c r="F17" s="1"/>
      <c r="G17" s="1"/>
    </row>
    <row r="18" spans="1:7" ht="24" customHeight="1" thickBot="1">
      <c r="A18" s="49" t="s">
        <v>100</v>
      </c>
      <c r="B18" s="97">
        <f>SUM(B12:B17)</f>
        <v>2642</v>
      </c>
      <c r="D18" s="92" t="s">
        <v>149</v>
      </c>
      <c r="E18" s="95">
        <f>-B14/52*3</f>
        <v>720</v>
      </c>
      <c r="F18" s="1"/>
      <c r="G18" s="92">
        <f>E17+E18</f>
        <v>3320</v>
      </c>
    </row>
    <row r="19" spans="4:7" ht="24" customHeight="1" thickTop="1">
      <c r="D19" s="92" t="s">
        <v>146</v>
      </c>
      <c r="F19" s="1"/>
      <c r="G19" s="92">
        <v>1515</v>
      </c>
    </row>
    <row r="20" spans="4:7" ht="24" customHeight="1">
      <c r="D20" s="92" t="s">
        <v>45</v>
      </c>
      <c r="F20" s="1"/>
      <c r="G20" s="92">
        <v>165</v>
      </c>
    </row>
    <row r="21" spans="4:7" ht="24" customHeight="1">
      <c r="D21" s="92" t="s">
        <v>69</v>
      </c>
      <c r="F21" s="1"/>
      <c r="G21" s="96">
        <v>3125</v>
      </c>
    </row>
    <row r="22" spans="4:7" ht="24" customHeight="1">
      <c r="D22" s="92" t="s">
        <v>39</v>
      </c>
      <c r="E22" s="1"/>
      <c r="F22" s="1"/>
      <c r="G22" s="92">
        <v>4250</v>
      </c>
    </row>
    <row r="23" spans="4:7" ht="24" customHeight="1">
      <c r="D23" s="92" t="s">
        <v>63</v>
      </c>
      <c r="F23" s="92"/>
      <c r="G23" s="92">
        <v>8125</v>
      </c>
    </row>
    <row r="24" spans="4:7" ht="24" customHeight="1">
      <c r="D24" s="92" t="s">
        <v>62</v>
      </c>
      <c r="F24" s="92"/>
      <c r="G24" s="95">
        <v>15000</v>
      </c>
    </row>
    <row r="25" spans="4:7" ht="24" customHeight="1" thickBot="1">
      <c r="D25" s="94" t="s">
        <v>139</v>
      </c>
      <c r="E25" s="93"/>
      <c r="F25" s="92"/>
      <c r="G25" s="91">
        <f>G24+G23+G22+G21+G20+G19+G18</f>
        <v>35500</v>
      </c>
    </row>
    <row r="26" spans="1:7" ht="24" customHeight="1" thickBot="1" thickTop="1">
      <c r="A26" s="39"/>
      <c r="B26" s="39"/>
      <c r="C26" s="39"/>
      <c r="D26" s="82"/>
      <c r="E26" s="27"/>
      <c r="F26" s="39"/>
      <c r="G26" s="39"/>
    </row>
    <row r="27" ht="24" customHeight="1"/>
    <row r="28" ht="24" customHeight="1"/>
    <row r="29" spans="1:3" ht="24" customHeight="1">
      <c r="A29" s="54"/>
      <c r="B29" s="54"/>
      <c r="C29" s="54"/>
    </row>
    <row r="30" ht="12.75"/>
    <row r="31" ht="12.75"/>
    <row r="32" ht="12.75">
      <c r="C32" s="54"/>
    </row>
  </sheetData>
  <printOptions horizontalCentered="1" verticalCentered="1"/>
  <pageMargins left="0.75" right="0.75" top="1" bottom="1" header="0.5" footer="0.5"/>
  <pageSetup fitToHeight="1" fitToWidth="1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 of Colorado at Boulder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Tracy</dc:creator>
  <cp:keywords/>
  <dc:description/>
  <cp:lastModifiedBy>John Tracy</cp:lastModifiedBy>
  <dcterms:created xsi:type="dcterms:W3CDTF">2008-05-26T16:32:09Z</dcterms:created>
  <dcterms:modified xsi:type="dcterms:W3CDTF">2009-06-30T00:42:35Z</dcterms:modified>
  <cp:category/>
  <cp:version/>
  <cp:contentType/>
  <cp:contentStatus/>
</cp:coreProperties>
</file>